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villesetterritoiresdurables.sharepoint.com/sites/AteliersTerritoriauxFVD/Documents partages/2 - CAP Territoires Durables/"/>
    </mc:Choice>
  </mc:AlternateContent>
  <xr:revisionPtr revIDLastSave="615" documentId="8_{D62DB2E5-4C67-48D4-A394-6154A89D2779}" xr6:coauthVersionLast="47" xr6:coauthVersionMax="47" xr10:uidLastSave="{3F4E09DE-6977-4365-B6D9-79F8B8E87665}"/>
  <bookViews>
    <workbookView xWindow="-110" yWindow="-110" windowWidth="19420" windowHeight="10300" firstSheet="1" activeTab="1" xr2:uid="{AE5886FB-F8DC-40A0-9F99-25BA4109F6EF}"/>
  </bookViews>
  <sheets>
    <sheet name="Commencer" sheetId="7" r:id="rId1"/>
    <sheet name="Synthèse et stratégie" sheetId="5" r:id="rId2"/>
    <sheet name="Environnemental" sheetId="1" r:id="rId3"/>
    <sheet name="Socio-économique" sheetId="2" r:id="rId4"/>
    <sheet name="Risques &amp; Adaptation" sheetId="3" r:id="rId5"/>
    <sheet name="Ressources" sheetId="4" r:id="rId6"/>
    <sheet name="Formules" sheetId="6"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3" l="1" a="1"/>
  <c r="N5" i="3" s="1"/>
  <c r="AA6" i="6" l="1"/>
  <c r="AC6" i="6"/>
  <c r="AA7" i="6"/>
  <c r="AA8" i="6"/>
  <c r="AA9" i="6"/>
  <c r="AA10" i="6"/>
  <c r="AA11" i="6"/>
  <c r="AA12" i="6"/>
  <c r="AA13" i="6"/>
  <c r="AA14" i="6"/>
  <c r="AA15" i="6"/>
  <c r="AA16" i="6"/>
  <c r="AA17" i="6"/>
  <c r="AA18" i="6"/>
  <c r="AA19" i="6"/>
  <c r="T5" i="6"/>
  <c r="U5" i="6" s="1"/>
  <c r="W5" i="6" a="1"/>
  <c r="W5" i="6" s="1"/>
  <c r="T6" i="6"/>
  <c r="U6" i="6"/>
  <c r="W6" i="6" a="1"/>
  <c r="W6" i="6"/>
  <c r="T7" i="6"/>
  <c r="U7" i="6"/>
  <c r="W7" i="6" a="1"/>
  <c r="W7" i="6" s="1"/>
  <c r="T9" i="6"/>
  <c r="U9" i="6"/>
  <c r="W9" i="6" a="1"/>
  <c r="W9" i="6"/>
  <c r="T10" i="6"/>
  <c r="U10" i="6"/>
  <c r="T11" i="6"/>
  <c r="U11" i="6" s="1"/>
  <c r="T12" i="6"/>
  <c r="U12" i="6"/>
  <c r="T13" i="6"/>
  <c r="U13" i="6"/>
  <c r="T14" i="6"/>
  <c r="U14" i="6" s="1"/>
  <c r="T15" i="6"/>
  <c r="U15" i="6" s="1"/>
  <c r="T16" i="6"/>
  <c r="U16" i="6"/>
  <c r="T18" i="6"/>
  <c r="U18" i="6" s="1"/>
  <c r="W18" i="6" a="1"/>
  <c r="W18" i="6"/>
  <c r="T19" i="6"/>
  <c r="U19" i="6"/>
  <c r="W19" i="6" a="1"/>
  <c r="W19" i="6" s="1"/>
  <c r="T20" i="6"/>
  <c r="U20" i="6"/>
  <c r="W20" i="6" a="1"/>
  <c r="W20" i="6" s="1"/>
  <c r="T22" i="6"/>
  <c r="U22" i="6"/>
  <c r="W22" i="6" a="1"/>
  <c r="W22" i="6"/>
  <c r="Z13" i="6" s="1"/>
  <c r="T23" i="6"/>
  <c r="U23" i="6" s="1"/>
  <c r="W23" i="6" a="1"/>
  <c r="W23" i="6"/>
  <c r="T24" i="6"/>
  <c r="U24" i="6" s="1"/>
  <c r="W24" i="6" a="1"/>
  <c r="W24" i="6"/>
  <c r="T26" i="6"/>
  <c r="U26" i="6" s="1"/>
  <c r="W26" i="6" a="1"/>
  <c r="W26" i="6"/>
  <c r="T27" i="6"/>
  <c r="U27" i="6"/>
  <c r="W27" i="6" a="1"/>
  <c r="W27" i="6" s="1"/>
  <c r="T28" i="6"/>
  <c r="U28" i="6"/>
  <c r="W28" i="6" a="1"/>
  <c r="W28" i="6"/>
  <c r="O13" i="6"/>
  <c r="R13" i="6" s="1"/>
  <c r="O12" i="6"/>
  <c r="R12" i="6" s="1"/>
  <c r="O11" i="6"/>
  <c r="R11" i="6" s="1"/>
  <c r="O10" i="6"/>
  <c r="Q10" i="6" s="1"/>
  <c r="O9" i="6"/>
  <c r="R9" i="6" s="1"/>
  <c r="O8" i="6"/>
  <c r="Q8" i="6" s="1"/>
  <c r="O7" i="6"/>
  <c r="R7" i="6" s="1"/>
  <c r="O6" i="6"/>
  <c r="Q6" i="6" s="1"/>
  <c r="O5" i="6"/>
  <c r="R5" i="6" s="1"/>
  <c r="O4" i="6"/>
  <c r="R4" i="6" s="1"/>
  <c r="O3" i="6"/>
  <c r="Q3" i="6" s="1"/>
  <c r="G50" i="6"/>
  <c r="H50" i="6" s="1"/>
  <c r="G49" i="6"/>
  <c r="H49" i="6" s="1"/>
  <c r="G48" i="6"/>
  <c r="H48" i="6" s="1"/>
  <c r="G47" i="6"/>
  <c r="H47" i="6" s="1"/>
  <c r="G46" i="6"/>
  <c r="H46" i="6" s="1"/>
  <c r="J45" i="6" a="1"/>
  <c r="J45" i="6" s="1"/>
  <c r="G45" i="6"/>
  <c r="G43" i="6"/>
  <c r="H43" i="6" s="1"/>
  <c r="G42" i="6"/>
  <c r="H42" i="6" s="1"/>
  <c r="G41" i="6"/>
  <c r="H41" i="6" s="1"/>
  <c r="J40" i="6" a="1"/>
  <c r="J40" i="6" s="1"/>
  <c r="G40" i="6"/>
  <c r="G38" i="6"/>
  <c r="H38" i="6" s="1"/>
  <c r="G37" i="6"/>
  <c r="H37" i="6" s="1"/>
  <c r="G36" i="6"/>
  <c r="H36" i="6" s="1"/>
  <c r="J35" i="6" a="1"/>
  <c r="J35" i="6" s="1"/>
  <c r="G35" i="6"/>
  <c r="H35" i="6" s="1"/>
  <c r="G33" i="6"/>
  <c r="H33" i="6" s="1"/>
  <c r="G32" i="6"/>
  <c r="H32" i="6" s="1"/>
  <c r="G31" i="6"/>
  <c r="H31" i="6" s="1"/>
  <c r="G30" i="6"/>
  <c r="H30" i="6" s="1"/>
  <c r="G29" i="6"/>
  <c r="H29" i="6" s="1"/>
  <c r="J28" i="6" a="1"/>
  <c r="J28" i="6"/>
  <c r="G28" i="6"/>
  <c r="G26" i="6"/>
  <c r="H26" i="6" s="1"/>
  <c r="G25" i="6"/>
  <c r="H25" i="6" s="1"/>
  <c r="J24" i="6" a="1"/>
  <c r="J24" i="6" s="1"/>
  <c r="G24" i="6"/>
  <c r="G22" i="6"/>
  <c r="H22" i="6" s="1"/>
  <c r="G21" i="6"/>
  <c r="H21" i="6" s="1"/>
  <c r="G20" i="6"/>
  <c r="H20" i="6" s="1"/>
  <c r="G19" i="6"/>
  <c r="H19" i="6" s="1"/>
  <c r="J18" i="6" a="1"/>
  <c r="J18" i="6"/>
  <c r="G18" i="6"/>
  <c r="H18" i="6" s="1"/>
  <c r="G16" i="6"/>
  <c r="H16" i="6" s="1"/>
  <c r="G15" i="6"/>
  <c r="H15" i="6" s="1"/>
  <c r="J14" i="6" a="1"/>
  <c r="J14" i="6" s="1"/>
  <c r="G14" i="6"/>
  <c r="G12" i="6"/>
  <c r="H12" i="6" s="1"/>
  <c r="G11" i="6"/>
  <c r="H11" i="6" s="1"/>
  <c r="G10" i="6"/>
  <c r="H10" i="6" s="1"/>
  <c r="J9" i="6" a="1"/>
  <c r="J9" i="6"/>
  <c r="G9" i="6"/>
  <c r="H9" i="6" s="1"/>
  <c r="G7" i="6"/>
  <c r="H7" i="6" s="1"/>
  <c r="J5" i="6" a="1"/>
  <c r="J5" i="6"/>
  <c r="G5" i="6"/>
  <c r="H5" i="6" s="1"/>
  <c r="A28" i="6"/>
  <c r="B28" i="6" s="1"/>
  <c r="A27" i="6"/>
  <c r="B27" i="6" s="1"/>
  <c r="A26" i="6"/>
  <c r="B26" i="6" s="1"/>
  <c r="D25" i="6"/>
  <c r="A25" i="6"/>
  <c r="A23" i="6"/>
  <c r="B23" i="6" s="1"/>
  <c r="A22" i="6"/>
  <c r="B22" i="6" s="1"/>
  <c r="A21" i="6"/>
  <c r="B21" i="6" s="1"/>
  <c r="D20" i="6"/>
  <c r="A20" i="6"/>
  <c r="A18" i="6"/>
  <c r="B18" i="6" s="1"/>
  <c r="A17" i="6"/>
  <c r="B17" i="6" s="1"/>
  <c r="A16" i="6"/>
  <c r="B16" i="6" s="1"/>
  <c r="D15" i="6"/>
  <c r="A15" i="6"/>
  <c r="A13" i="6"/>
  <c r="B13" i="6" s="1"/>
  <c r="A12" i="6"/>
  <c r="B12" i="6" s="1"/>
  <c r="D11" i="6"/>
  <c r="A11" i="6"/>
  <c r="A9" i="6"/>
  <c r="B9" i="6" s="1"/>
  <c r="A8" i="6"/>
  <c r="B8" i="6" s="1"/>
  <c r="A7" i="6"/>
  <c r="B7" i="6" s="1"/>
  <c r="A6" i="6"/>
  <c r="B6" i="6" s="1"/>
  <c r="D5" i="6"/>
  <c r="A5" i="6"/>
  <c r="V5" i="6" l="1"/>
  <c r="X5" i="6" s="1"/>
  <c r="V26" i="6"/>
  <c r="X26" i="6" s="1"/>
  <c r="AB6" i="6"/>
  <c r="R10" i="6"/>
  <c r="V9" i="6"/>
  <c r="X9" i="6" s="1"/>
  <c r="W29" i="6"/>
  <c r="Z10" i="6"/>
  <c r="Z11" i="6"/>
  <c r="R6" i="6"/>
  <c r="V18" i="6"/>
  <c r="X18" i="6" s="1"/>
  <c r="V22" i="6"/>
  <c r="X22" i="6" s="1"/>
  <c r="I9" i="6"/>
  <c r="K9" i="6" s="1"/>
  <c r="I5" i="6"/>
  <c r="K5" i="6" s="1"/>
  <c r="Q7" i="6"/>
  <c r="R3" i="6"/>
  <c r="Q4" i="6"/>
  <c r="R8" i="6"/>
  <c r="Q5" i="6"/>
  <c r="Q9" i="6"/>
  <c r="Q13" i="6"/>
  <c r="Q11" i="6"/>
  <c r="Q12" i="6"/>
  <c r="I28" i="6"/>
  <c r="J51" i="6"/>
  <c r="I18" i="6"/>
  <c r="H14" i="6"/>
  <c r="I14" i="6" s="1"/>
  <c r="H40" i="6"/>
  <c r="I40" i="6" s="1"/>
  <c r="H45" i="6"/>
  <c r="I45" i="6" s="1"/>
  <c r="I35" i="6"/>
  <c r="H28" i="6"/>
  <c r="H24" i="6"/>
  <c r="I24" i="6" s="1"/>
  <c r="D29" i="6"/>
  <c r="C11" i="6"/>
  <c r="E11" i="6" s="1"/>
  <c r="B20" i="6"/>
  <c r="C20" i="6" s="1"/>
  <c r="E20" i="6" s="1"/>
  <c r="B5" i="6"/>
  <c r="C5" i="6" s="1"/>
  <c r="E5" i="6" s="1"/>
  <c r="B25" i="6"/>
  <c r="C25" i="6" s="1"/>
  <c r="E25" i="6" s="1"/>
  <c r="B15" i="6"/>
  <c r="C15" i="6" s="1"/>
  <c r="E15" i="6" s="1"/>
  <c r="B11" i="6"/>
  <c r="L16" i="5"/>
  <c r="X29" i="6" l="1"/>
  <c r="W30" i="6" s="1"/>
  <c r="M5" i="6"/>
  <c r="Z14" i="6"/>
  <c r="M6" i="6"/>
  <c r="Z12" i="6"/>
  <c r="Q14" i="6"/>
  <c r="M9" i="6"/>
  <c r="K24" i="6"/>
  <c r="K40" i="6"/>
  <c r="M12" i="6"/>
  <c r="K14" i="6"/>
  <c r="M7" i="6"/>
  <c r="K45" i="6"/>
  <c r="M13" i="6"/>
  <c r="M8" i="6"/>
  <c r="K18" i="6"/>
  <c r="K35" i="6"/>
  <c r="M11" i="6"/>
  <c r="M10" i="6"/>
  <c r="K28" i="6"/>
  <c r="E29" i="6"/>
  <c r="D30" i="6" s="1"/>
  <c r="D16" i="3" a="1"/>
  <c r="D16" i="3" s="1"/>
  <c r="D15" i="3" a="1"/>
  <c r="D15" i="3" s="1"/>
  <c r="D14" i="3" a="1"/>
  <c r="D14" i="3" s="1"/>
  <c r="D13" i="3" a="1"/>
  <c r="D13" i="3" s="1"/>
  <c r="D12" i="3" a="1"/>
  <c r="D12" i="3" s="1"/>
  <c r="D6" i="3" a="1"/>
  <c r="D6" i="3" s="1"/>
  <c r="D7" i="3" a="1"/>
  <c r="D7" i="3" s="1"/>
  <c r="D8" i="3" a="1"/>
  <c r="D8" i="3" s="1"/>
  <c r="D9" i="3" a="1"/>
  <c r="D9" i="3" s="1"/>
  <c r="D10" i="3" a="1"/>
  <c r="D10" i="3" s="1"/>
  <c r="D5" i="3" a="1"/>
  <c r="D5" i="3" s="1"/>
  <c r="K51" i="6" l="1"/>
  <c r="J52" i="6" s="1"/>
  <c r="B17" i="3"/>
  <c r="N4" i="3" a="1"/>
  <c r="N4" i="3" s="1"/>
  <c r="E7" i="3"/>
  <c r="E6" i="3"/>
  <c r="E12" i="3"/>
  <c r="E15" i="3"/>
  <c r="E13" i="3"/>
  <c r="E14" i="3"/>
  <c r="E16" i="3"/>
  <c r="E8" i="3"/>
  <c r="B34" i="1"/>
  <c r="B32" i="1"/>
  <c r="B33" i="1"/>
  <c r="B35" i="1"/>
  <c r="E10" i="3"/>
  <c r="E9" i="3"/>
  <c r="D17" i="3"/>
  <c r="E5" i="3"/>
  <c r="G10" i="4" l="1" a="1"/>
  <c r="G10" i="4" s="1"/>
  <c r="G13" i="2" a="1"/>
  <c r="G13" i="2" s="1"/>
  <c r="E17" i="3"/>
  <c r="B4" i="5" s="1"/>
  <c r="B31" i="1" l="1"/>
  <c r="B29" i="1"/>
  <c r="B2" i="5" s="1"/>
  <c r="B29" i="4" l="1"/>
  <c r="B5" i="5" s="1"/>
  <c r="B51" i="2"/>
  <c r="B3" i="5" s="1"/>
  <c r="B6" i="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<sst xmlns="http://schemas.openxmlformats.org/spreadsheetml/2006/main" count="450" uniqueCount="222">
  <si>
    <t>Impact : Positif / Neutre / Négatif / Non renseigné</t>
  </si>
  <si>
    <t>Pondération : important ou très important</t>
  </si>
  <si>
    <t>Pondération</t>
  </si>
  <si>
    <t>Score pondéré</t>
  </si>
  <si>
    <t xml:space="preserve">Le projet contribue-t-il à régénérer la biodiversité ? </t>
  </si>
  <si>
    <t>Renforcement de la biodiversité</t>
  </si>
  <si>
    <t>Positif</t>
  </si>
  <si>
    <t>Important</t>
  </si>
  <si>
    <t>En préservant et en restaurant les espèces et leurs habitats</t>
  </si>
  <si>
    <t>Neutre</t>
  </si>
  <si>
    <t>Axe 6</t>
  </si>
  <si>
    <t>Lutte contre l'artificialisation des sols</t>
  </si>
  <si>
    <t>Très important</t>
  </si>
  <si>
    <t>En renforçant les continuités écologiques (trames vertes, bleues, marrons, noires…)</t>
  </si>
  <si>
    <t>Non renseigné</t>
  </si>
  <si>
    <t>En renforçant le fonctionnement des écosystèmes (pollinisation, filtration des eaux…)</t>
  </si>
  <si>
    <t>Lutte contre le dérèglement climatique</t>
  </si>
  <si>
    <t xml:space="preserve">Négatif </t>
  </si>
  <si>
    <t>En réduisant les pressions exercées sur la biodiversité (destruction des milieux, espèces envahissantes, pollutions…)</t>
  </si>
  <si>
    <t>Le projet contribue-t-il à lutter contre l’artificialisation des sols ?</t>
  </si>
  <si>
    <t>En évitant l'artificialisation de nouvelles terres</t>
  </si>
  <si>
    <t>10, 11, 12</t>
  </si>
  <si>
    <t>En renaturant des espaces artificialisés</t>
  </si>
  <si>
    <t>Le projet contribue-t-il à une meilleure gestion de la ressource en eau ?</t>
  </si>
  <si>
    <t>En désimperméabilisant et en infiltrant l'eau dans le sol de la parcelle</t>
  </si>
  <si>
    <t>Axes 2, 3, 6</t>
  </si>
  <si>
    <t>En limitant la consommation d'eau</t>
  </si>
  <si>
    <t>Axe 3</t>
  </si>
  <si>
    <t>En maîtrisant le niveau des prélèvements dans les nappes et cours d'eau</t>
  </si>
  <si>
    <t>13, 14, 15, 16</t>
  </si>
  <si>
    <t xml:space="preserve">Le projet contribue-t-il à lutter contre le réchauffement climatique ? </t>
  </si>
  <si>
    <t>En réduisant les émissions de gaz à effet de serre</t>
  </si>
  <si>
    <t>6, 9</t>
  </si>
  <si>
    <t>Axe 1</t>
  </si>
  <si>
    <t xml:space="preserve">En réduisant les consommations énergétiques </t>
  </si>
  <si>
    <t xml:space="preserve">En reconstituant les puits de carbone (végétation, forêt, tourbière, prairies) </t>
  </si>
  <si>
    <t>Le projet contribue-t-il à réduire les pollutions ?</t>
  </si>
  <si>
    <t>En améliorant la qualité de l'eau</t>
  </si>
  <si>
    <t>En améliorant la qualité de l'air</t>
  </si>
  <si>
    <t>Axe 5</t>
  </si>
  <si>
    <t>En améliorant la qualité des sols</t>
  </si>
  <si>
    <t>SYNTHESE des impacts environnementaux du projet (note /10)</t>
  </si>
  <si>
    <t>Pondération : important, très important, non concerné</t>
  </si>
  <si>
    <t>Le projet permet-il au plus grand nombre d'accéder à une alimentation de qualité ?</t>
  </si>
  <si>
    <t>Alimentation de qualité</t>
  </si>
  <si>
    <t>En réduisant le besoin d'aide alimentaire</t>
  </si>
  <si>
    <t>Accès à l'eau potable</t>
  </si>
  <si>
    <t>En développant des filières agroécologiques</t>
  </si>
  <si>
    <t>23, 24, 26, 27</t>
  </si>
  <si>
    <t>Accès au logement</t>
  </si>
  <si>
    <t>En augmentant la part de la production locale destinée à l’alimentation des habitants</t>
  </si>
  <si>
    <t>Santé et bien être</t>
  </si>
  <si>
    <t>Le projet contribue-t-il à sécuriser l’accès à l’eau potable ?</t>
  </si>
  <si>
    <t>Réduction des inégalités et justice sociale</t>
  </si>
  <si>
    <t>En préservant la quantité d’eau potable disponible (sobriété, limitation des pertes…)</t>
  </si>
  <si>
    <t>28, 30</t>
  </si>
  <si>
    <t>Transition du modèle économique</t>
  </si>
  <si>
    <t>En améliorant la qualité de l’eau potable (protection des aires de captage, réduction des pollutions...)</t>
  </si>
  <si>
    <t>Mobilités durables</t>
  </si>
  <si>
    <t>Le projet contribue-t-il à l'accès au logement ?</t>
  </si>
  <si>
    <t>Vitalité sociale</t>
  </si>
  <si>
    <t>En tenant compte des besoins actuels (décohabitation, vieillissement…) et futurs (évolution démographique)</t>
  </si>
  <si>
    <t>31, 32, 33</t>
  </si>
  <si>
    <t>En favorisant les parcours résidentiels</t>
  </si>
  <si>
    <t>En permettant l'accès des plus modestes à un logement digne</t>
  </si>
  <si>
    <t>Négatif</t>
  </si>
  <si>
    <t>En réduisant la précarité énergétique</t>
  </si>
  <si>
    <t>34, 35</t>
  </si>
  <si>
    <t>Le projet contribue-t-il à la santé et au bien-être des habitants ?</t>
  </si>
  <si>
    <t>En agissant sur les déterminants de santé (exposition aux pollutions, conditions saines de logement, alimentation de qualité, recours aux mobilités actives, santé mentale…)</t>
  </si>
  <si>
    <t>40, 41, 42, 43</t>
  </si>
  <si>
    <t>En améliorant l’accès à une offre de soins de qualité</t>
  </si>
  <si>
    <t>41, 44</t>
  </si>
  <si>
    <t>Le projet contribue-t-il à réduire les inégalités et à renforcer la justice sociale ?</t>
  </si>
  <si>
    <t>En réduisant la pauvreté</t>
  </si>
  <si>
    <t>En réduisant les inégalités entre femmes et hommes</t>
  </si>
  <si>
    <t>En favorisant la mixité sociale</t>
  </si>
  <si>
    <t>En améliorant l’offre de services éducatifs</t>
  </si>
  <si>
    <t>56, 57, 58</t>
  </si>
  <si>
    <t>En améliorant l’accès de toutes et tous aux services publics et de loisirs (culture, sports…)</t>
  </si>
  <si>
    <t xml:space="preserve">Le projet contribue-t-il à la transition des modèles et activités économiques ? </t>
  </si>
  <si>
    <t>En créant ou soutenant les filières, formations et emplois utiles à la transformation écologique et sociale du territoire (artisanat, permaculture, ESS…)</t>
  </si>
  <si>
    <t>Non concerné</t>
  </si>
  <si>
    <t>45, 47</t>
  </si>
  <si>
    <t>Axe 4</t>
  </si>
  <si>
    <t>En soutenant  l’économie circulaire (réduction et valorisation des déchets, écoconception, circuits courts…)</t>
  </si>
  <si>
    <t>47, 76</t>
  </si>
  <si>
    <t>En renforçant la résilience du système productif local (relocalisation, diversification des activités…)</t>
  </si>
  <si>
    <t>Le projet contribue-t-il au déploiement des mobilités durables ?</t>
  </si>
  <si>
    <t>En offrant un service sans augmenter les besoins en mobilités carbonées (optimisation des usages, proximité des services...)</t>
  </si>
  <si>
    <t>36, 37, 38</t>
  </si>
  <si>
    <t>En développant les mobilités alternatives à la voiture individuelle (marche, vélo, transports en commun, autopartage…)</t>
  </si>
  <si>
    <t>En améliorant la mobilité de tous les publics, notamment les plus fragiles ou éloignés</t>
  </si>
  <si>
    <t>Le projet contribue-t-il à renforcer la vitalité sociale ?</t>
  </si>
  <si>
    <t>En confortant le lien social et les relations intergénérationnelles</t>
  </si>
  <si>
    <t>En intégrant les parties prenantes dès le recensement des besoins et l'élaboration du projet</t>
  </si>
  <si>
    <t>En préservant et en valorisant le patrimoine local (matériel et culturel)</t>
  </si>
  <si>
    <t>En développant l'activité associative et culturelle</t>
  </si>
  <si>
    <t>En mobilisant les parties prenantes autour d’un récit fédérateur</t>
  </si>
  <si>
    <t>SYNTHESE des impacts socio-économiques du projet (note /10)</t>
  </si>
  <si>
    <t xml:space="preserve">Le projet anticipe-t-il les risques et contribue-t-il à l’adaptation du territoire aux aléas climatiques et environnementaux ? </t>
  </si>
  <si>
    <t>Canicule et surchauffe urbaine</t>
  </si>
  <si>
    <t>En réduisant les effets des canicules et de la surchauffe urbaine (création d’espaces de fraîcheur, amélioration du confort d’été dans les bâtiments...)</t>
  </si>
  <si>
    <t>Axe 2</t>
  </si>
  <si>
    <t>Sécheresse et feu de végétation</t>
  </si>
  <si>
    <t>En prenant en compte les risques de sécheresse et de feux de végétation</t>
  </si>
  <si>
    <t>Tempête</t>
  </si>
  <si>
    <t>En intégrant les risques liés aux tempêtes</t>
  </si>
  <si>
    <t>Inondation</t>
  </si>
  <si>
    <t>En anticipant les risques d’inondation (fluviale et ruissellement)</t>
  </si>
  <si>
    <t>Risques liés au littoral</t>
  </si>
  <si>
    <t>En prenant en compte les risques prospectifs liés au littoral (montée des eaux, érosion du trait de côte, salinisation des nappes…)</t>
  </si>
  <si>
    <t>Risques géotechniques</t>
  </si>
  <si>
    <t>En intégrant les risques géotechniques (retrait-gonflement des sols argileux, glissements de terrain)</t>
  </si>
  <si>
    <t>Le projet anticipe-t-il les risques et contribue-t-il à réduire la vulnérabilité du territoire face aux aléas sanitaires, technologiques et sociaux ?</t>
  </si>
  <si>
    <t>En anticipant les risques sanitaires</t>
  </si>
  <si>
    <t>En prenant en compte les risques numériques et de cyberattaques</t>
  </si>
  <si>
    <t>En renforçant la résilience des services urbains et des infrastructures critiques (énergie, eau, mobilités…)</t>
  </si>
  <si>
    <t>En limitant les risques de rupture d’approvisionnement (diversification, relocalisation, sobriété…)</t>
  </si>
  <si>
    <t>En anticipant les conflits d’usages, les oppositions au projet et l’acceptabilité sociale</t>
  </si>
  <si>
    <t>SYNTHESE résilience du projet (note /10)</t>
  </si>
  <si>
    <t>Transition énergétique</t>
  </si>
  <si>
    <t>En réduisant les consommations énergétiques</t>
  </si>
  <si>
    <t>8, 63</t>
  </si>
  <si>
    <t>Sobriété foncière et matérielle</t>
  </si>
  <si>
    <t>En développant les énergies renouvelables ou de récupération</t>
  </si>
  <si>
    <t>64, 65</t>
  </si>
  <si>
    <t>Développement des compétences</t>
  </si>
  <si>
    <t>Le projet contribue-t-il à la sobriété foncière et matérielle ?</t>
  </si>
  <si>
    <t>Préservation des ressources naturelles</t>
  </si>
  <si>
    <t>En recyclant les friches, rénovant le bâti existant et les espaces vacants</t>
  </si>
  <si>
    <t>69, 70</t>
  </si>
  <si>
    <t>Gestion financière</t>
  </si>
  <si>
    <t>En intensifiant et en mixant les usages d'un même espace (chronotopie)</t>
  </si>
  <si>
    <t>En prévoyant la réversibilité des espaces</t>
  </si>
  <si>
    <t>En mutualisant les services ou équipements de plusieurs collectivités</t>
  </si>
  <si>
    <t>En réduisant les déchets de chantier</t>
  </si>
  <si>
    <t>En employant des matériaux locaux biosourcés</t>
  </si>
  <si>
    <t>En employant des matériaux de déconstruction et permettant le réemploi futur des matériaux</t>
  </si>
  <si>
    <t>Le projet contribue-t-il à valoriser et développer les compétences et savoir-faire locaux ?</t>
  </si>
  <si>
    <t>En favorisant la formation en lien avec la transition écologique</t>
  </si>
  <si>
    <t>74, 75, 76</t>
  </si>
  <si>
    <t>En valorisant les savoir-faire existants sur le territoire et encourageant le transfert de compétences</t>
  </si>
  <si>
    <t>Le projet contribue-t-il à préserver les ressources naturelles du territoire ?</t>
  </si>
  <si>
    <t>En préservant les espaces naturels et protégés (PNR, Natura 2000, zones humides…)</t>
  </si>
  <si>
    <t>Axe 1, 6</t>
  </si>
  <si>
    <t>En protégeant et en adaptant le patrimoine végétal existant (haies, forêts…)</t>
  </si>
  <si>
    <t>79, 80, 81</t>
  </si>
  <si>
    <t>SYNTHESE de la prise en compte des ressources  (note /10)</t>
  </si>
  <si>
    <t>Appréciation générale (note sur 10)</t>
  </si>
  <si>
    <t>Le projet tient-il compte de l'évolution des besoins dans le temps (baisse démographique, vieillissement...) et est-il adaptable ?</t>
  </si>
  <si>
    <t>Beaucoup</t>
  </si>
  <si>
    <t>Le projet permet-il de préserver ou d'améliorer l'équilibre au sein de l'EPCI (mixité fonctionnelle et sociale...) ?</t>
  </si>
  <si>
    <t>Pas du tout</t>
  </si>
  <si>
    <t>Le projet renforce-t-il la coopération entre territoires ?</t>
  </si>
  <si>
    <t>Le projet préserve-t-il le patrimoine naturel et bâti existant ?</t>
  </si>
  <si>
    <t>Appréciation globale (note/10)</t>
  </si>
  <si>
    <t>Le projet est-il pensé avec les usagers et les parties prenantes locales ?</t>
  </si>
  <si>
    <t>Le projet fait-il preuve de sobriété (consommation d'eau, de matières, d'énergies, de ressources budgétaires…) ?</t>
  </si>
  <si>
    <t>Le projet permet-il d'insuffler une culture plus écologique ?</t>
  </si>
  <si>
    <t>Le projet renforce-t-il les solidarités ?</t>
  </si>
  <si>
    <t>Un peu</t>
  </si>
  <si>
    <t>Le projet contribue-t-il à l'atteinte des objectifs du projet de territoire ?</t>
  </si>
  <si>
    <t>Le projet contribue-t-il à la transition énergétique ?</t>
  </si>
  <si>
    <t>Réduction des pollutions</t>
  </si>
  <si>
    <t>Score dû à l'Impact</t>
  </si>
  <si>
    <t>Score moyen de l'enjeu</t>
  </si>
  <si>
    <t>Coefficient</t>
  </si>
  <si>
    <t>Coefficients (modifiables) de pondération des enjeux</t>
  </si>
  <si>
    <t>Cotation (modifiable) des impacts du projet</t>
  </si>
  <si>
    <t>Scores par enjeu (/10)</t>
  </si>
  <si>
    <t>Aide à la décision : évaluer les impacts environnementaux du projet</t>
  </si>
  <si>
    <t>Totaux</t>
  </si>
  <si>
    <t>Appréciation globale</t>
  </si>
  <si>
    <t>Nombre de questions à considérer</t>
  </si>
  <si>
    <t>(pour info)</t>
  </si>
  <si>
    <t>Préparer le Budget Vert</t>
  </si>
  <si>
    <t>Se référer aux indicateurs du  
diagnostic de CAP TD</t>
  </si>
  <si>
    <r>
      <t xml:space="preserve">Questions proposées 
- </t>
    </r>
    <r>
      <rPr>
        <b/>
        <sz val="12"/>
        <color theme="0"/>
        <rFont val="Aptos Narrow"/>
        <family val="2"/>
        <scheme val="minor"/>
      </rPr>
      <t>écrire dans la cellule pour modifier une question ; 
- écrire une nouvelle question dans la cellule "ajouter" tout en renseignant les colonnes B et C ;
- supprimer une question en supprimant le contenu de la case tout en supprimant le contenu des colonnes B et C.</t>
    </r>
  </si>
  <si>
    <t>Préservation de l'eau</t>
  </si>
  <si>
    <r>
      <rPr>
        <b/>
        <sz val="16"/>
        <color theme="0"/>
        <rFont val="Aptos Narrow"/>
        <family val="2"/>
        <scheme val="minor"/>
      </rPr>
      <t xml:space="preserve">Questions proposées </t>
    </r>
    <r>
      <rPr>
        <b/>
        <sz val="14"/>
        <color theme="0"/>
        <rFont val="Aptos Narrow"/>
        <family val="2"/>
        <scheme val="minor"/>
      </rPr>
      <t xml:space="preserve">
</t>
    </r>
    <r>
      <rPr>
        <b/>
        <sz val="12"/>
        <color theme="0"/>
        <rFont val="Aptos Narrow"/>
        <family val="2"/>
        <scheme val="minor"/>
      </rPr>
      <t>- écrire dans la cellule pour modifier une question ; 
- écrire une nouvelle question dans la cellule "ajouter" tout en renseignant les colonnes B et C ;
- supprimer une question en supprimant le contenu de la case tout en supprimant le contenu des colonnes B et C.</t>
    </r>
  </si>
  <si>
    <t>Aide à la décision : évaluer les impacts socio-économiques du projet</t>
  </si>
  <si>
    <r>
      <t xml:space="preserve">Questions proposées 
- </t>
    </r>
    <r>
      <rPr>
        <b/>
        <sz val="12"/>
        <color theme="0"/>
        <rFont val="Aptos Narrow"/>
        <family val="2"/>
        <scheme val="minor"/>
      </rPr>
      <t>écrire dans la cellule pour modifier une question ; 
- écrire une nouvelle question dans la cellule "ajouter" tout en renseignant les colonnes B et C ;
- supprimer une question en supprimant le contenu de la cellule tout en supprimant le contenu des colonnes B et C.</t>
    </r>
  </si>
  <si>
    <t>Paramètres à renseigner</t>
  </si>
  <si>
    <t>Ajouter éventuellement ici une question</t>
  </si>
  <si>
    <t>Risques sanitaires</t>
  </si>
  <si>
    <t>Risques numériques</t>
  </si>
  <si>
    <t>Résilience des services urbains</t>
  </si>
  <si>
    <t>Risque de rupture d'approvisionnement</t>
  </si>
  <si>
    <t>Anticipation des conflits</t>
  </si>
  <si>
    <t>Nombre d'enjeux</t>
  </si>
  <si>
    <t xml:space="preserve">                Aide à la décision : évaluer la prise en compte des risques et la nécessaire adaptation</t>
  </si>
  <si>
    <t xml:space="preserve">        Aide à la décision : évaluer la prise en compte de l'état des ressources</t>
  </si>
  <si>
    <t>Beaucoup, un peu, pas du tout ?</t>
  </si>
  <si>
    <t xml:space="preserve">                                             Questions prioritaires</t>
  </si>
  <si>
    <t>Environnement</t>
  </si>
  <si>
    <t>Enjeux socio-économiques</t>
  </si>
  <si>
    <t xml:space="preserve">Prise en compte des risques </t>
  </si>
  <si>
    <t>Prise en compte des ressources</t>
  </si>
  <si>
    <r>
      <t>FORMULES</t>
    </r>
    <r>
      <rPr>
        <b/>
        <sz val="16"/>
        <color theme="1"/>
        <rFont val="Aptos Narrow"/>
        <family val="2"/>
        <scheme val="minor"/>
      </rPr>
      <t xml:space="preserve"> 
(ne pas modifier)</t>
    </r>
  </si>
  <si>
    <t>Le projet tient-il compte de l'évolution démographique de votre territoire jusqu'en 2060 ou 2070 ?</t>
  </si>
  <si>
    <t>Evolution démographique</t>
  </si>
  <si>
    <t>Le projet contribue-t-il à l'équilibre financier de la collectivité ?</t>
  </si>
  <si>
    <t>En évitant des coûts futurs</t>
  </si>
  <si>
    <t>En mutualisant la réponse à différents besoins</t>
  </si>
  <si>
    <t>En répondant à la fois aux besoins de court et de long terme, ou en prévoyant la mutabilité du projet pour l'adapter à l'évolution démographique et de la pyramide des âges</t>
  </si>
  <si>
    <t>FORMULES - environnement (ne pas modifier)</t>
  </si>
  <si>
    <t>FORMULES - socio-économique (ne pas modifier)</t>
  </si>
  <si>
    <t>FORMULES (ne pas modifier)</t>
  </si>
  <si>
    <t>FORMULES risques &amp; adaptation (ne pas modifier)</t>
  </si>
  <si>
    <r>
      <t>Evaluation globale des impacts 
du projet… (note sur</t>
    </r>
    <r>
      <rPr>
        <sz val="18"/>
        <color theme="0"/>
        <rFont val="Aptos Narrow"/>
        <family val="2"/>
        <scheme val="minor"/>
      </rPr>
      <t xml:space="preserve"> </t>
    </r>
    <r>
      <rPr>
        <b/>
        <sz val="18"/>
        <color theme="0"/>
        <rFont val="Aptos Narrow"/>
        <family val="2"/>
        <scheme val="minor"/>
      </rPr>
      <t>10)</t>
    </r>
  </si>
  <si>
    <t>2ème étape : ARBITRER &amp; PLANIFIER</t>
  </si>
  <si>
    <r>
      <t>Dans ce document Excel, vous trouverez différents onglets :
- Une</t>
    </r>
    <r>
      <rPr>
        <b/>
        <sz val="11"/>
        <color theme="1"/>
        <rFont val="Aptos Narrow"/>
        <family val="2"/>
        <scheme val="minor"/>
      </rPr>
      <t xml:space="preserve"> synthèse des impacts de votre proje</t>
    </r>
    <r>
      <rPr>
        <sz val="11"/>
        <color theme="1"/>
        <rFont val="Aptos Narrow"/>
        <family val="2"/>
        <scheme val="minor"/>
      </rPr>
      <t xml:space="preserve">t, issue des 4 onglets : </t>
    </r>
    <r>
      <rPr>
        <b/>
        <sz val="11"/>
        <color theme="1"/>
        <rFont val="Aptos Narrow"/>
        <family val="2"/>
        <scheme val="minor"/>
      </rPr>
      <t>environnemental, socio-économique, risques et adaptation, ressources</t>
    </r>
    <r>
      <rPr>
        <sz val="11"/>
        <color theme="1"/>
        <rFont val="Aptos Narrow"/>
        <family val="2"/>
        <scheme val="minor"/>
      </rPr>
      <t xml:space="preserve">. Cette synthèse vous offre aussi la possibilité d'évaluer vos projets via une liste de questions totalement libre.
- Ces mêmes </t>
    </r>
    <r>
      <rPr>
        <b/>
        <sz val="11"/>
        <color theme="1"/>
        <rFont val="Aptos Narrow"/>
        <family val="2"/>
        <scheme val="minor"/>
      </rPr>
      <t>4 onglets thématiques</t>
    </r>
    <r>
      <rPr>
        <sz val="11"/>
        <color theme="1"/>
        <rFont val="Aptos Narrow"/>
        <family val="2"/>
        <scheme val="minor"/>
      </rPr>
      <t xml:space="preserve">.
- Un onglet rassemblant les formules Excel à ne pas modifier.
- Ci-dessous un </t>
    </r>
    <r>
      <rPr>
        <b/>
        <sz val="11"/>
        <color theme="1"/>
        <rFont val="Aptos Narrow"/>
        <family val="2"/>
        <scheme val="minor"/>
      </rPr>
      <t>guide d'utilisation</t>
    </r>
    <r>
      <rPr>
        <sz val="11"/>
        <color theme="1"/>
        <rFont val="Aptos Narrow"/>
        <family val="2"/>
        <scheme val="minor"/>
      </rPr>
      <t>.</t>
    </r>
  </si>
  <si>
    <r>
      <t xml:space="preserve">Cette grille peut être utilisée </t>
    </r>
    <r>
      <rPr>
        <b/>
        <sz val="11"/>
        <color rgb="FF0460AC"/>
        <rFont val="Aptos Narrow"/>
        <family val="2"/>
        <scheme val="minor"/>
      </rPr>
      <t xml:space="preserve">pour questionner et orienter tout projet </t>
    </r>
    <r>
      <rPr>
        <sz val="11"/>
        <color theme="1"/>
        <rFont val="Aptos Narrow"/>
        <family val="2"/>
        <scheme val="minor"/>
      </rPr>
      <t xml:space="preserve">de votre collectivité. 
Elle est utile pour prioriser vos projets dans le cadre de votre </t>
    </r>
    <r>
      <rPr>
        <b/>
        <sz val="11"/>
        <color rgb="FF0460AC"/>
        <rFont val="Aptos Narrow"/>
        <family val="2"/>
        <scheme val="minor"/>
      </rPr>
      <t>plan pluriannuel d’investissement (PPI)</t>
    </r>
    <r>
      <rPr>
        <sz val="11"/>
        <color theme="1"/>
        <rFont val="Aptos Narrow"/>
        <family val="2"/>
        <scheme val="minor"/>
      </rPr>
      <t xml:space="preserve">. Elle peut également inspirer la rédaction de vos documents d’urbanisme.
Elle est </t>
    </r>
    <r>
      <rPr>
        <b/>
        <sz val="11"/>
        <color rgb="FF0460AC"/>
        <rFont val="Aptos Narrow"/>
        <family val="2"/>
        <scheme val="minor"/>
      </rPr>
      <t>adaptable aux enjeux de votre territoire</t>
    </r>
    <r>
      <rPr>
        <sz val="11"/>
        <color theme="1"/>
        <rFont val="Aptos Narrow"/>
        <family val="2"/>
        <scheme val="minor"/>
      </rPr>
      <t>. Il est ainsi possible d’ajouter, de supprimer ou de réécrire des items et questions.</t>
    </r>
  </si>
  <si>
    <t>Utilisation de la grille d’aide à la décision :</t>
  </si>
  <si>
    <t>Pour chaque question, évaluez l’impact (positif, neutre, négatif, non renseigné) du projet en colonne B de chacun des 4 panoramas.</t>
  </si>
  <si>
    <t>Attribuez une pondération “important” ou “très important” en colonne F à chaque thématique en fonction de votre diagnostic et vos priorités.</t>
  </si>
  <si>
    <t>Le cas échéant, modifiez à votre guise la cotation des impacts du projets et le coefficient attribué aux enjeux importants ou très importants.</t>
  </si>
  <si>
    <t>Une fois le tableau rempli, vous obtenez :</t>
  </si>
  <si>
    <r>
      <t xml:space="preserve">Une </t>
    </r>
    <r>
      <rPr>
        <b/>
        <sz val="11"/>
        <color rgb="FF0460AC"/>
        <rFont val="Aptos Narrow"/>
        <family val="2"/>
        <scheme val="minor"/>
      </rPr>
      <t>note globale pour chacun des impacts</t>
    </r>
    <r>
      <rPr>
        <sz val="11"/>
        <color theme="1"/>
        <rFont val="Aptos Narrow"/>
        <family val="2"/>
        <scheme val="minor"/>
      </rPr>
      <t xml:space="preserve"> : environnemental, socio-économique, risques, ressources, avec une representation graphique sous forme de radar.
Une </t>
    </r>
    <r>
      <rPr>
        <b/>
        <sz val="11"/>
        <color rgb="FF0460AC"/>
        <rFont val="Aptos Narrow"/>
        <family val="2"/>
        <scheme val="minor"/>
      </rPr>
      <t>note globale dans l’onglet “Synthèse”</t>
    </r>
    <r>
      <rPr>
        <sz val="11"/>
        <color theme="1"/>
        <rFont val="Aptos Narrow"/>
        <family val="2"/>
        <scheme val="minor"/>
      </rPr>
      <t>, regroupant l’ensemble des impacts.</t>
    </r>
  </si>
  <si>
    <t>Dans l’onglet “synthèse” vous retrouverez l’évaluation globale du projet (note + representation des impacts du projet sous forme de radar).
Il vous est également offert une liste de “questions prioritaires”, potentiellement plus générales et stratégiques pour votre territoire, afin d’obtenir une appreciation (note /10) du chaque projet (écrivez votre question en colonne D, dites en colonne L si le projet répond beaucoup, un peu ou pas du tout au projet. Changez éventuellement la cotation de ces appreciations en colonne N.</t>
  </si>
  <si>
    <t>Bienvenue dans l'aide à la décision de CAP Territoires Durables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</si>
</sst>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Aptos Narrow"/>
      <family val="2"/>
      <scheme val="minor"/>
    </font>
    <font>
      <b/>
      <sz val="11"/>
      <color theme="0"/>
      <name val="Aptos Narrow"/>
      <family val="2"/>
      <scheme val="minor"/>
    </font>
    <font>
      <b/>
      <sz val="11"/>
      <color theme="1"/>
      <name val="Aptos Narrow"/>
      <family val="2"/>
      <scheme val="minor"/>
    </font>
    <font>
      <b/>
      <sz val="18"/>
      <color theme="0"/>
      <name val="Aptos Narrow"/>
      <family val="2"/>
      <scheme val="minor"/>
    </font>
    <font>
      <b/>
      <sz val="14"/>
      <color theme="0"/>
      <name val="Aptos Narrow"/>
      <family val="2"/>
      <scheme val="minor"/>
    </font>
    <font>
      <sz val="11"/>
      <color rgb="FF000000"/>
      <name val="Aptos Narrow"/>
      <family val="2"/>
      <scheme val="minor"/>
    </font>
    <font>
      <sz val="8"/>
      <name val="Aptos Narrow"/>
      <family val="2"/>
      <scheme val="minor"/>
    </font>
    <font>
      <b/>
      <sz val="11"/>
      <color rgb="FF000000"/>
      <name val="Aptos Narrow"/>
      <family val="2"/>
      <scheme val="minor"/>
    </font>
    <font>
      <sz val="18"/>
      <color theme="0"/>
      <name val="Aptos Narrow"/>
      <family val="2"/>
      <scheme val="minor"/>
    </font>
    <font>
      <b/>
      <sz val="12"/>
      <color theme="0"/>
      <name val="Aptos Narrow"/>
      <family val="2"/>
      <scheme val="minor"/>
    </font>
    <font>
      <b/>
      <sz val="16"/>
      <color theme="0"/>
      <name val="Aptos Narrow"/>
      <family val="2"/>
      <scheme val="minor"/>
    </font>
    <font>
      <b/>
      <sz val="18"/>
      <color theme="1"/>
      <name val="Aptos Narrow"/>
      <family val="2"/>
      <scheme val="minor"/>
    </font>
    <font>
      <b/>
      <sz val="16"/>
      <color theme="1"/>
      <name val="Aptos Narrow"/>
      <family val="2"/>
      <scheme val="minor"/>
    </font>
    <font>
      <i/>
      <sz val="11"/>
      <color theme="1"/>
      <name val="Aptos Narrow"/>
      <family val="2"/>
      <scheme val="minor"/>
    </font>
    <font>
      <b/>
      <sz val="11"/>
      <name val="Aptos Narrow"/>
      <family val="2"/>
      <scheme val="minor"/>
    </font>
    <font>
      <b/>
      <sz val="12"/>
      <color theme="1"/>
      <name val="Aptos Narrow"/>
      <family val="2"/>
      <scheme val="minor"/>
    </font>
    <font>
      <sz val="12"/>
      <color theme="1"/>
      <name val="Aptos Narrow"/>
      <family val="2"/>
      <scheme val="minor"/>
    </font>
    <font>
      <b/>
      <sz val="11"/>
      <color rgb="FF0460AC"/>
      <name val="Aptos Narrow"/>
      <family val="2"/>
      <scheme val="minor"/>
    </font>
    <font>
      <b/>
      <sz val="14"/>
      <color rgb="FF0460AC"/>
      <name val="Aptos Narrow"/>
      <family val="2"/>
      <scheme val="minor"/>
    </font>
    <font>
      <sz val="9"/>
      <color rgb="FF000000"/>
      <name val="Montserrat"/>
    </font>
  </fonts>
  <fills count="13">
    <fill>
      <patternFill patternType="none"/>
    </fill>
    <fill>
      <patternFill patternType="gray125"/>
    </fill>
    <fill>
      <patternFill patternType="solid">
        <fgColor theme="3" tint="0.499984740745262"/>
        <bgColor indexed="64"/>
      </patternFill>
    </fill>
    <fill>
      <patternFill patternType="solid">
        <fgColor theme="3" tint="0.89999084444715716"/>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3" tint="0.89996032593768116"/>
        <bgColor indexed="64"/>
      </patternFill>
    </fill>
    <fill>
      <patternFill patternType="solid">
        <fgColor theme="5" tint="0.39994506668294322"/>
        <bgColor indexed="64"/>
      </patternFill>
    </fill>
    <fill>
      <patternFill patternType="solid">
        <fgColor theme="2"/>
        <bgColor indexed="64"/>
      </patternFill>
    </fill>
    <fill>
      <patternFill patternType="solid">
        <fgColor rgb="FFDAE9F8"/>
        <bgColor indexed="64"/>
      </patternFill>
    </fill>
    <fill>
      <patternFill patternType="solid">
        <fgColor rgb="FFFBE2D5"/>
        <bgColor indexed="64"/>
      </patternFill>
    </fill>
  </fills>
  <borders count="6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351">
    <xf numFmtId="0" fontId="0" fillId="0" borderId="0" xfId="0"/>
    <xf numFmtId="0" fontId="0" fillId="0" borderId="0" xfId="0" applyAlignment="1">
      <alignment horizontal="center" vertical="center"/>
    </xf>
    <xf numFmtId="0" fontId="0" fillId="0" borderId="11" xfId="0" applyBorder="1" applyAlignment="1">
      <alignment vertical="center"/>
    </xf>
    <xf numFmtId="0" fontId="0" fillId="0" borderId="0" xfId="0" applyAlignment="1">
      <alignment vertical="center"/>
    </xf>
    <xf numFmtId="0" fontId="0" fillId="0" borderId="0" xfId="0" applyAlignment="1">
      <alignment horizontal="center"/>
    </xf>
    <xf numFmtId="0" fontId="0" fillId="0" borderId="11" xfId="0" applyBorder="1" applyAlignment="1">
      <alignment vertical="center" wrapText="1"/>
    </xf>
    <xf numFmtId="0" fontId="0" fillId="0" borderId="24" xfId="0" applyBorder="1" applyAlignment="1">
      <alignment vertical="center"/>
    </xf>
    <xf numFmtId="0" fontId="0" fillId="0" borderId="43" xfId="0" applyBorder="1" applyAlignment="1">
      <alignment vertical="center"/>
    </xf>
    <xf numFmtId="0" fontId="0" fillId="0" borderId="24" xfId="0" applyBorder="1"/>
    <xf numFmtId="0" fontId="0" fillId="5" borderId="39" xfId="0" applyFill="1" applyBorder="1" applyAlignment="1">
      <alignment horizontal="center" vertical="center"/>
    </xf>
    <xf numFmtId="0" fontId="0" fillId="5" borderId="17" xfId="0" applyFill="1" applyBorder="1" applyAlignment="1">
      <alignment horizontal="center" vertical="center"/>
    </xf>
    <xf numFmtId="0" fontId="0" fillId="5" borderId="13" xfId="0" applyFill="1" applyBorder="1" applyAlignment="1">
      <alignment horizontal="center" vertical="center"/>
    </xf>
    <xf numFmtId="0" fontId="0" fillId="5" borderId="30" xfId="0" applyFill="1" applyBorder="1" applyAlignment="1">
      <alignment horizontal="center" vertical="center"/>
    </xf>
    <xf numFmtId="0" fontId="7" fillId="7" borderId="45" xfId="0" applyFont="1" applyFill="1" applyBorder="1" applyAlignment="1">
      <alignment vertical="center"/>
    </xf>
    <xf numFmtId="0" fontId="0" fillId="5" borderId="12" xfId="0" applyFill="1" applyBorder="1" applyAlignment="1">
      <alignment horizontal="center" vertical="center"/>
    </xf>
    <xf numFmtId="0" fontId="0" fillId="5" borderId="12" xfId="0" applyFill="1" applyBorder="1" applyAlignment="1">
      <alignment horizontal="center" vertical="center" wrapText="1"/>
    </xf>
    <xf numFmtId="0" fontId="0" fillId="5" borderId="16" xfId="0" applyFill="1" applyBorder="1"/>
    <xf numFmtId="0" fontId="0" fillId="5" borderId="17" xfId="0" applyFill="1" applyBorder="1"/>
    <xf numFmtId="0" fontId="7" fillId="7" borderId="28" xfId="0" applyFont="1" applyFill="1" applyBorder="1" applyAlignment="1">
      <alignment vertical="center"/>
    </xf>
    <xf numFmtId="0" fontId="0" fillId="5" borderId="16" xfId="0" applyFill="1" applyBorder="1" applyAlignment="1">
      <alignment horizontal="center" vertical="center"/>
    </xf>
    <xf numFmtId="2" fontId="7" fillId="7" borderId="0" xfId="0" applyNumberFormat="1" applyFont="1" applyFill="1" applyAlignment="1">
      <alignment horizontal="center" vertical="center"/>
    </xf>
    <xf numFmtId="0" fontId="0" fillId="0" borderId="33" xfId="0" applyBorder="1" applyAlignment="1">
      <alignment vertical="center" wrapText="1"/>
    </xf>
    <xf numFmtId="0" fontId="0" fillId="6" borderId="36" xfId="0" applyFill="1" applyBorder="1" applyAlignment="1">
      <alignment horizontal="center" vertical="center"/>
    </xf>
    <xf numFmtId="0" fontId="0" fillId="5" borderId="36" xfId="0" applyFill="1" applyBorder="1" applyAlignment="1">
      <alignment horizontal="center" vertical="center"/>
    </xf>
    <xf numFmtId="0" fontId="0" fillId="0" borderId="34" xfId="0" applyBorder="1" applyAlignment="1">
      <alignment vertical="center" wrapText="1"/>
    </xf>
    <xf numFmtId="0" fontId="0" fillId="5" borderId="29" xfId="0" applyFill="1" applyBorder="1" applyAlignment="1">
      <alignment horizontal="center" vertical="center"/>
    </xf>
    <xf numFmtId="0" fontId="0" fillId="6" borderId="24" xfId="0" applyFill="1" applyBorder="1"/>
    <xf numFmtId="0" fontId="0" fillId="6" borderId="43" xfId="0" applyFill="1" applyBorder="1"/>
    <xf numFmtId="0" fontId="0" fillId="6" borderId="12" xfId="0" applyFill="1" applyBorder="1" applyAlignment="1">
      <alignment horizontal="center" vertical="center"/>
    </xf>
    <xf numFmtId="0" fontId="0" fillId="6" borderId="16" xfId="0" applyFill="1" applyBorder="1" applyAlignment="1">
      <alignment horizontal="center" vertical="center"/>
    </xf>
    <xf numFmtId="0" fontId="0" fillId="6" borderId="25" xfId="0" applyFill="1" applyBorder="1"/>
    <xf numFmtId="0" fontId="2" fillId="6" borderId="41" xfId="0" applyFont="1" applyFill="1" applyBorder="1" applyAlignment="1">
      <alignment horizontal="center" vertical="center" wrapText="1"/>
    </xf>
    <xf numFmtId="0" fontId="2" fillId="6" borderId="46" xfId="0" applyFont="1" applyFill="1" applyBorder="1" applyAlignment="1">
      <alignment horizontal="center"/>
    </xf>
    <xf numFmtId="0" fontId="2" fillId="6" borderId="48" xfId="0" applyFont="1" applyFill="1" applyBorder="1" applyAlignment="1">
      <alignment horizontal="center"/>
    </xf>
    <xf numFmtId="0" fontId="2" fillId="6" borderId="50" xfId="0" applyFont="1" applyFill="1" applyBorder="1" applyAlignment="1">
      <alignment horizontal="center"/>
    </xf>
    <xf numFmtId="0" fontId="2" fillId="3" borderId="2" xfId="0" applyFont="1" applyFill="1" applyBorder="1" applyAlignment="1">
      <alignment horizontal="center" vertical="center"/>
    </xf>
    <xf numFmtId="2" fontId="7" fillId="7" borderId="28" xfId="0" applyNumberFormat="1" applyFont="1" applyFill="1" applyBorder="1" applyAlignment="1">
      <alignment vertical="center"/>
    </xf>
    <xf numFmtId="2" fontId="7" fillId="7" borderId="42" xfId="0" applyNumberFormat="1" applyFont="1" applyFill="1" applyBorder="1" applyAlignment="1">
      <alignment vertical="center"/>
    </xf>
    <xf numFmtId="0" fontId="2" fillId="3" borderId="1" xfId="0" applyFont="1" applyFill="1" applyBorder="1" applyAlignment="1">
      <alignment vertical="center"/>
    </xf>
    <xf numFmtId="0" fontId="2" fillId="3" borderId="2" xfId="0" applyFont="1" applyFill="1" applyBorder="1" applyAlignment="1">
      <alignment vertical="center"/>
    </xf>
    <xf numFmtId="0" fontId="2" fillId="3" borderId="3" xfId="0" applyFont="1" applyFill="1" applyBorder="1" applyAlignment="1">
      <alignment vertical="center"/>
    </xf>
    <xf numFmtId="0" fontId="2" fillId="6" borderId="5" xfId="0" applyFont="1" applyFill="1" applyBorder="1" applyAlignment="1">
      <alignment horizontal="center" vertical="center" wrapText="1"/>
    </xf>
    <xf numFmtId="0" fontId="0" fillId="0" borderId="7" xfId="0" applyBorder="1" applyAlignment="1">
      <alignment horizontal="left" vertical="center"/>
    </xf>
    <xf numFmtId="0" fontId="0" fillId="0" borderId="10" xfId="0" applyBorder="1" applyAlignment="1">
      <alignment horizontal="left" vertical="center"/>
    </xf>
    <xf numFmtId="0" fontId="0" fillId="4" borderId="10" xfId="0" applyFill="1" applyBorder="1" applyAlignment="1">
      <alignment horizontal="left" vertical="center"/>
    </xf>
    <xf numFmtId="0" fontId="5" fillId="0" borderId="7" xfId="0" applyFont="1" applyBorder="1" applyAlignment="1">
      <alignment horizontal="left" vertical="center"/>
    </xf>
    <xf numFmtId="0" fontId="2" fillId="8" borderId="32" xfId="0" applyFont="1" applyFill="1" applyBorder="1" applyAlignment="1">
      <alignment horizontal="center" vertical="center" wrapText="1"/>
    </xf>
    <xf numFmtId="0" fontId="0" fillId="8" borderId="32" xfId="0" applyFill="1" applyBorder="1" applyAlignment="1">
      <alignment horizontal="center" vertical="center"/>
    </xf>
    <xf numFmtId="0" fontId="5" fillId="8" borderId="32" xfId="0" applyFont="1" applyFill="1" applyBorder="1" applyAlignment="1">
      <alignment horizontal="center" vertical="center"/>
    </xf>
    <xf numFmtId="2" fontId="5" fillId="8" borderId="32" xfId="0" applyNumberFormat="1" applyFont="1" applyFill="1" applyBorder="1" applyAlignment="1">
      <alignment horizontal="center" vertical="center"/>
    </xf>
    <xf numFmtId="2" fontId="2" fillId="8" borderId="32" xfId="0" applyNumberFormat="1" applyFont="1" applyFill="1" applyBorder="1" applyAlignment="1">
      <alignment horizontal="center" vertical="center" wrapText="1"/>
    </xf>
    <xf numFmtId="2" fontId="0" fillId="0" borderId="0" xfId="0" applyNumberFormat="1" applyAlignment="1">
      <alignment horizontal="center"/>
    </xf>
    <xf numFmtId="2" fontId="0" fillId="0" borderId="0" xfId="0" applyNumberFormat="1" applyAlignment="1">
      <alignment horizontal="center" vertical="center"/>
    </xf>
    <xf numFmtId="1" fontId="0" fillId="8" borderId="32" xfId="0" applyNumberFormat="1" applyFill="1" applyBorder="1" applyAlignment="1">
      <alignment horizontal="center" vertical="center" wrapText="1"/>
    </xf>
    <xf numFmtId="0" fontId="0" fillId="6" borderId="52" xfId="0" applyFill="1" applyBorder="1" applyAlignment="1">
      <alignment horizontal="center" vertical="center"/>
    </xf>
    <xf numFmtId="0" fontId="0" fillId="0" borderId="10" xfId="0" applyBorder="1" applyAlignment="1">
      <alignment horizontal="left" vertical="center" wrapText="1"/>
    </xf>
    <xf numFmtId="0" fontId="13" fillId="0" borderId="14" xfId="0" applyFont="1" applyBorder="1" applyAlignment="1">
      <alignment horizontal="left" vertical="center" wrapText="1"/>
    </xf>
    <xf numFmtId="0" fontId="5" fillId="0" borderId="10" xfId="0" applyFont="1" applyBorder="1" applyAlignment="1">
      <alignment horizontal="left" vertical="center"/>
    </xf>
    <xf numFmtId="0" fontId="0" fillId="5" borderId="25"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43" xfId="0" applyFill="1" applyBorder="1" applyAlignment="1">
      <alignment horizontal="center" vertical="center"/>
    </xf>
    <xf numFmtId="0" fontId="0" fillId="9" borderId="44" xfId="0" applyFill="1" applyBorder="1" applyAlignment="1">
      <alignment vertical="center"/>
    </xf>
    <xf numFmtId="0" fontId="0" fillId="9" borderId="24" xfId="0" applyFill="1" applyBorder="1" applyAlignment="1">
      <alignment vertical="center"/>
    </xf>
    <xf numFmtId="0" fontId="0" fillId="9" borderId="43" xfId="0" applyFill="1" applyBorder="1" applyAlignment="1">
      <alignment vertical="center"/>
    </xf>
    <xf numFmtId="0" fontId="0" fillId="6" borderId="44" xfId="0" applyFill="1" applyBorder="1"/>
    <xf numFmtId="0" fontId="0" fillId="6" borderId="39" xfId="0" applyFill="1" applyBorder="1" applyAlignment="1">
      <alignment horizontal="center"/>
    </xf>
    <xf numFmtId="0" fontId="0" fillId="6" borderId="13" xfId="0" applyFill="1" applyBorder="1" applyAlignment="1">
      <alignment horizontal="center"/>
    </xf>
    <xf numFmtId="0" fontId="0" fillId="6" borderId="17" xfId="0" applyFill="1" applyBorder="1" applyAlignment="1">
      <alignment horizontal="center"/>
    </xf>
    <xf numFmtId="0" fontId="2" fillId="6" borderId="37"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3" fillId="10" borderId="0" xfId="0" applyFont="1" applyFill="1" applyAlignment="1">
      <alignment horizontal="center" vertical="center"/>
    </xf>
    <xf numFmtId="0" fontId="0" fillId="10" borderId="0" xfId="0" applyFill="1"/>
    <xf numFmtId="0" fontId="0" fillId="10" borderId="0" xfId="0" applyFill="1" applyAlignment="1">
      <alignment horizontal="center" vertical="center"/>
    </xf>
    <xf numFmtId="0" fontId="1" fillId="10" borderId="0" xfId="0" applyFont="1" applyFill="1" applyAlignment="1">
      <alignment horizontal="center" vertical="center" wrapText="1"/>
    </xf>
    <xf numFmtId="0" fontId="2" fillId="10" borderId="0" xfId="0" applyFont="1" applyFill="1" applyAlignment="1">
      <alignment horizontal="center" vertical="center"/>
    </xf>
    <xf numFmtId="0" fontId="0" fillId="10" borderId="0" xfId="0" applyFill="1" applyAlignment="1">
      <alignment vertical="center"/>
    </xf>
    <xf numFmtId="2" fontId="7" fillId="8" borderId="32" xfId="0" applyNumberFormat="1" applyFont="1" applyFill="1" applyBorder="1" applyAlignment="1">
      <alignment horizontal="center" vertical="center"/>
    </xf>
    <xf numFmtId="0" fontId="0" fillId="6" borderId="31" xfId="0" applyFill="1" applyBorder="1" applyAlignment="1">
      <alignment horizontal="center" vertical="center"/>
    </xf>
    <xf numFmtId="0" fontId="4" fillId="2" borderId="1" xfId="0" applyFont="1" applyFill="1" applyBorder="1" applyAlignment="1">
      <alignment horizontal="center" vertical="center" wrapText="1"/>
    </xf>
    <xf numFmtId="164" fontId="0" fillId="9" borderId="39" xfId="0" applyNumberFormat="1" applyFill="1" applyBorder="1" applyAlignment="1">
      <alignment horizontal="center" vertical="center"/>
    </xf>
    <xf numFmtId="164" fontId="0" fillId="9" borderId="13" xfId="0" applyNumberFormat="1" applyFill="1" applyBorder="1" applyAlignment="1">
      <alignment horizontal="center" vertical="center"/>
    </xf>
    <xf numFmtId="164" fontId="0" fillId="9" borderId="17" xfId="0" applyNumberFormat="1" applyFill="1" applyBorder="1" applyAlignment="1">
      <alignment horizontal="center" vertical="center"/>
    </xf>
    <xf numFmtId="2" fontId="7" fillId="10" borderId="18" xfId="0" applyNumberFormat="1" applyFont="1" applyFill="1" applyBorder="1" applyAlignment="1">
      <alignment vertical="center"/>
    </xf>
    <xf numFmtId="0" fontId="7" fillId="7" borderId="1" xfId="0" applyFont="1" applyFill="1" applyBorder="1" applyAlignment="1">
      <alignment vertical="center"/>
    </xf>
    <xf numFmtId="2" fontId="7" fillId="7" borderId="6" xfId="0" applyNumberFormat="1"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14" fillId="6" borderId="5" xfId="0" applyFont="1" applyFill="1" applyBorder="1" applyAlignment="1">
      <alignment horizontal="center" vertical="center" wrapText="1"/>
    </xf>
    <xf numFmtId="0" fontId="2" fillId="8" borderId="6" xfId="0" applyFont="1" applyFill="1" applyBorder="1" applyAlignment="1">
      <alignment horizontal="center" vertical="center"/>
    </xf>
    <xf numFmtId="0" fontId="0" fillId="8" borderId="24" xfId="0" applyFill="1" applyBorder="1" applyAlignment="1">
      <alignment vertical="center"/>
    </xf>
    <xf numFmtId="0" fontId="0" fillId="8" borderId="43" xfId="0" applyFill="1" applyBorder="1" applyAlignment="1">
      <alignment vertical="center"/>
    </xf>
    <xf numFmtId="0" fontId="2" fillId="3" borderId="1" xfId="0" applyFont="1" applyFill="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3" borderId="1" xfId="0" applyFont="1" applyFill="1" applyBorder="1" applyAlignment="1">
      <alignment horizontal="left" vertical="center" wrapText="1"/>
    </xf>
    <xf numFmtId="0" fontId="0" fillId="3" borderId="2" xfId="0" applyFill="1" applyBorder="1" applyAlignment="1">
      <alignment vertical="center"/>
    </xf>
    <xf numFmtId="0" fontId="0" fillId="0" borderId="25" xfId="0" applyBorder="1" applyAlignment="1">
      <alignment horizontal="left" vertical="center"/>
    </xf>
    <xf numFmtId="0" fontId="0" fillId="5" borderId="52" xfId="0" applyFill="1" applyBorder="1" applyAlignment="1">
      <alignment horizontal="center" vertical="center"/>
    </xf>
    <xf numFmtId="0" fontId="0" fillId="0" borderId="24" xfId="0" applyBorder="1" applyAlignment="1">
      <alignment horizontal="left" vertical="center"/>
    </xf>
    <xf numFmtId="0" fontId="13" fillId="0" borderId="43" xfId="0" applyFont="1" applyBorder="1" applyAlignment="1">
      <alignment horizontal="left" vertical="center"/>
    </xf>
    <xf numFmtId="0" fontId="5" fillId="0" borderId="25" xfId="0" applyFont="1" applyBorder="1" applyAlignment="1">
      <alignment horizontal="left" vertical="center"/>
    </xf>
    <xf numFmtId="0" fontId="5" fillId="0" borderId="24" xfId="0" applyFont="1" applyBorder="1" applyAlignment="1">
      <alignment horizontal="left" vertical="center"/>
    </xf>
    <xf numFmtId="0" fontId="0" fillId="5" borderId="52" xfId="0" applyFill="1" applyBorder="1" applyAlignment="1">
      <alignment horizontal="center" vertical="center" wrapText="1"/>
    </xf>
    <xf numFmtId="0" fontId="13" fillId="0" borderId="43" xfId="0" applyFont="1" applyBorder="1" applyAlignment="1">
      <alignment horizontal="left" vertical="center" wrapText="1"/>
    </xf>
    <xf numFmtId="0" fontId="0" fillId="8" borderId="32" xfId="0" applyFill="1" applyBorder="1" applyAlignment="1">
      <alignment vertical="center"/>
    </xf>
    <xf numFmtId="0" fontId="0" fillId="8" borderId="32" xfId="0" applyFill="1" applyBorder="1" applyAlignment="1">
      <alignment horizontal="center"/>
    </xf>
    <xf numFmtId="164" fontId="0" fillId="8" borderId="9" xfId="0" applyNumberFormat="1" applyFill="1" applyBorder="1"/>
    <xf numFmtId="164" fontId="0" fillId="8" borderId="47" xfId="0" applyNumberFormat="1" applyFill="1" applyBorder="1"/>
    <xf numFmtId="164" fontId="0" fillId="8" borderId="49" xfId="0" applyNumberFormat="1" applyFill="1" applyBorder="1"/>
    <xf numFmtId="0" fontId="0" fillId="6" borderId="23" xfId="0" applyFill="1" applyBorder="1" applyAlignment="1">
      <alignment horizontal="center"/>
    </xf>
    <xf numFmtId="0" fontId="0" fillId="10" borderId="0" xfId="0" applyFill="1" applyAlignment="1">
      <alignment horizontal="center"/>
    </xf>
    <xf numFmtId="2" fontId="7" fillId="10" borderId="0" xfId="0" applyNumberFormat="1" applyFont="1" applyFill="1" applyAlignment="1">
      <alignment vertical="center"/>
    </xf>
    <xf numFmtId="164" fontId="0" fillId="10" borderId="0" xfId="0" applyNumberFormat="1" applyFill="1"/>
    <xf numFmtId="0" fontId="7" fillId="7" borderId="32" xfId="0" applyFont="1" applyFill="1" applyBorder="1" applyAlignment="1">
      <alignment vertical="center"/>
    </xf>
    <xf numFmtId="0" fontId="2" fillId="3" borderId="1" xfId="0" applyFont="1" applyFill="1" applyBorder="1" applyAlignment="1">
      <alignment vertical="center" wrapText="1"/>
    </xf>
    <xf numFmtId="0" fontId="2" fillId="3" borderId="2" xfId="0" applyFont="1" applyFill="1" applyBorder="1" applyAlignment="1">
      <alignment vertical="center" wrapText="1"/>
    </xf>
    <xf numFmtId="0" fontId="2" fillId="3" borderId="3" xfId="0" applyFont="1" applyFill="1" applyBorder="1" applyAlignment="1">
      <alignment vertical="center" wrapText="1"/>
    </xf>
    <xf numFmtId="0" fontId="14" fillId="2" borderId="40" xfId="0" applyFont="1" applyFill="1" applyBorder="1" applyAlignment="1">
      <alignment horizontal="center" vertical="center" wrapText="1"/>
    </xf>
    <xf numFmtId="0" fontId="0" fillId="9" borderId="25" xfId="0" applyFill="1" applyBorder="1"/>
    <xf numFmtId="0" fontId="0" fillId="9" borderId="24" xfId="0" applyFill="1" applyBorder="1"/>
    <xf numFmtId="0" fontId="0" fillId="9" borderId="43" xfId="0" applyFill="1" applyBorder="1"/>
    <xf numFmtId="0" fontId="0" fillId="9" borderId="23" xfId="0" applyFill="1" applyBorder="1" applyAlignment="1">
      <alignment horizontal="center"/>
    </xf>
    <xf numFmtId="0" fontId="0" fillId="9" borderId="13" xfId="0" applyFill="1" applyBorder="1" applyAlignment="1">
      <alignment horizontal="center"/>
    </xf>
    <xf numFmtId="0" fontId="0" fillId="9" borderId="17" xfId="0" applyFill="1" applyBorder="1" applyAlignment="1">
      <alignment horizontal="center"/>
    </xf>
    <xf numFmtId="2" fontId="7" fillId="10" borderId="0" xfId="0" applyNumberFormat="1" applyFont="1" applyFill="1" applyAlignment="1">
      <alignment horizontal="center" vertical="center"/>
    </xf>
    <xf numFmtId="0" fontId="5" fillId="10" borderId="0" xfId="0" applyFont="1" applyFill="1" applyAlignment="1">
      <alignment vertical="center"/>
    </xf>
    <xf numFmtId="0" fontId="2" fillId="10" borderId="0" xfId="0" applyFont="1" applyFill="1" applyAlignment="1">
      <alignment horizontal="center" vertical="center" wrapText="1"/>
    </xf>
    <xf numFmtId="0" fontId="0" fillId="10" borderId="53" xfId="0" applyFill="1" applyBorder="1" applyAlignment="1">
      <alignment horizontal="center" vertical="center"/>
    </xf>
    <xf numFmtId="0" fontId="0" fillId="0" borderId="25" xfId="0" applyBorder="1" applyAlignment="1">
      <alignment vertical="center"/>
    </xf>
    <xf numFmtId="0" fontId="2" fillId="3" borderId="4" xfId="0" applyFont="1" applyFill="1" applyBorder="1" applyAlignment="1">
      <alignment vertical="center"/>
    </xf>
    <xf numFmtId="0" fontId="2" fillId="3" borderId="5" xfId="0" applyFont="1" applyFill="1" applyBorder="1" applyAlignment="1">
      <alignment vertical="center"/>
    </xf>
    <xf numFmtId="0" fontId="2" fillId="3" borderId="6" xfId="0" applyFont="1" applyFill="1" applyBorder="1" applyAlignment="1">
      <alignment vertical="center"/>
    </xf>
    <xf numFmtId="0" fontId="4" fillId="2" borderId="1" xfId="0" applyFont="1" applyFill="1" applyBorder="1" applyAlignment="1">
      <alignment vertical="center" wrapText="1"/>
    </xf>
    <xf numFmtId="0" fontId="0" fillId="8" borderId="46" xfId="0" applyFill="1" applyBorder="1" applyAlignment="1">
      <alignment horizontal="center" vertical="center"/>
    </xf>
    <xf numFmtId="0" fontId="0" fillId="8" borderId="48" xfId="0" applyFill="1" applyBorder="1" applyAlignment="1">
      <alignment horizontal="center" vertical="center"/>
    </xf>
    <xf numFmtId="0" fontId="0" fillId="8" borderId="50" xfId="0" applyFill="1" applyBorder="1" applyAlignment="1">
      <alignment horizontal="center" vertical="center"/>
    </xf>
    <xf numFmtId="2" fontId="0" fillId="8" borderId="32" xfId="0" applyNumberFormat="1" applyFill="1" applyBorder="1" applyAlignment="1">
      <alignment horizontal="center"/>
    </xf>
    <xf numFmtId="0" fontId="0" fillId="5" borderId="16" xfId="0" applyFill="1" applyBorder="1" applyAlignment="1">
      <alignment horizontal="center" vertical="center" wrapText="1"/>
    </xf>
    <xf numFmtId="0" fontId="0" fillId="0" borderId="25" xfId="0" applyBorder="1"/>
    <xf numFmtId="0" fontId="0" fillId="5" borderId="23" xfId="0" applyFill="1" applyBorder="1" applyAlignment="1">
      <alignment horizontal="center"/>
    </xf>
    <xf numFmtId="0" fontId="0" fillId="5" borderId="13" xfId="0" applyFill="1" applyBorder="1" applyAlignment="1">
      <alignment horizontal="center"/>
    </xf>
    <xf numFmtId="0" fontId="0" fillId="5" borderId="17" xfId="0" applyFill="1" applyBorder="1" applyAlignment="1">
      <alignment horizontal="center"/>
    </xf>
    <xf numFmtId="0" fontId="0" fillId="5" borderId="23" xfId="0" applyFill="1" applyBorder="1"/>
    <xf numFmtId="0" fontId="0" fillId="5" borderId="13" xfId="0" applyFill="1" applyBorder="1"/>
    <xf numFmtId="0" fontId="0" fillId="9" borderId="44" xfId="0" applyFill="1" applyBorder="1"/>
    <xf numFmtId="164" fontId="0" fillId="9" borderId="39" xfId="0" applyNumberFormat="1" applyFill="1" applyBorder="1" applyAlignment="1">
      <alignment horizontal="center"/>
    </xf>
    <xf numFmtId="164" fontId="0" fillId="9" borderId="13" xfId="0" applyNumberFormat="1" applyFill="1" applyBorder="1" applyAlignment="1">
      <alignment horizontal="center"/>
    </xf>
    <xf numFmtId="0" fontId="2" fillId="8" borderId="1" xfId="0" applyFont="1" applyFill="1" applyBorder="1" applyAlignment="1">
      <alignment vertical="center"/>
    </xf>
    <xf numFmtId="0" fontId="2" fillId="8" borderId="2" xfId="0" applyFont="1" applyFill="1" applyBorder="1" applyAlignment="1">
      <alignment vertical="center"/>
    </xf>
    <xf numFmtId="0" fontId="0" fillId="8" borderId="25" xfId="0" applyFill="1" applyBorder="1" applyAlignment="1">
      <alignment horizontal="center" vertical="center"/>
    </xf>
    <xf numFmtId="0" fontId="0" fillId="8" borderId="52" xfId="0" applyFill="1" applyBorder="1" applyAlignment="1">
      <alignment horizontal="center" vertical="center"/>
    </xf>
    <xf numFmtId="0" fontId="0" fillId="8" borderId="24" xfId="0" applyFill="1" applyBorder="1" applyAlignment="1">
      <alignment horizontal="center" vertical="center"/>
    </xf>
    <xf numFmtId="0" fontId="0" fillId="8" borderId="12" xfId="0" applyFill="1" applyBorder="1" applyAlignment="1">
      <alignment horizontal="center" vertical="center"/>
    </xf>
    <xf numFmtId="0" fontId="0" fillId="8" borderId="43" xfId="0" applyFill="1" applyBorder="1" applyAlignment="1">
      <alignment horizontal="center" vertical="center"/>
    </xf>
    <xf numFmtId="0" fontId="0" fillId="8" borderId="16" xfId="0" applyFill="1" applyBorder="1" applyAlignment="1">
      <alignment horizontal="center" vertical="center"/>
    </xf>
    <xf numFmtId="0" fontId="2" fillId="8" borderId="4"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2" fontId="7" fillId="8" borderId="26" xfId="0" applyNumberFormat="1" applyFont="1" applyFill="1" applyBorder="1" applyAlignment="1">
      <alignment horizontal="center" vertical="center"/>
    </xf>
    <xf numFmtId="2" fontId="7" fillId="8" borderId="27" xfId="0" applyNumberFormat="1" applyFont="1" applyFill="1" applyBorder="1" applyAlignment="1">
      <alignment horizontal="center" vertical="center"/>
    </xf>
    <xf numFmtId="164" fontId="0" fillId="8" borderId="13" xfId="0" applyNumberFormat="1" applyFill="1" applyBorder="1" applyAlignment="1">
      <alignment vertical="center"/>
    </xf>
    <xf numFmtId="164" fontId="0" fillId="8" borderId="17" xfId="0" applyNumberFormat="1" applyFill="1" applyBorder="1" applyAlignment="1">
      <alignment vertical="center"/>
    </xf>
    <xf numFmtId="0" fontId="0" fillId="8" borderId="6" xfId="0" applyFill="1" applyBorder="1"/>
    <xf numFmtId="0" fontId="0" fillId="10" borderId="18" xfId="0" applyFill="1" applyBorder="1"/>
    <xf numFmtId="0" fontId="0" fillId="10" borderId="19" xfId="0" applyFill="1" applyBorder="1"/>
    <xf numFmtId="0" fontId="0" fillId="10" borderId="21" xfId="0" applyFill="1" applyBorder="1"/>
    <xf numFmtId="0" fontId="0" fillId="8" borderId="25" xfId="0" applyFill="1" applyBorder="1" applyAlignment="1">
      <alignment horizontal="center"/>
    </xf>
    <xf numFmtId="0" fontId="0" fillId="8" borderId="48" xfId="0" applyFill="1" applyBorder="1" applyAlignment="1">
      <alignment horizontal="center"/>
    </xf>
    <xf numFmtId="0" fontId="0" fillId="8" borderId="10" xfId="0" applyFill="1" applyBorder="1" applyAlignment="1">
      <alignment horizontal="center"/>
    </xf>
    <xf numFmtId="0" fontId="0" fillId="8" borderId="14" xfId="0" applyFill="1" applyBorder="1" applyAlignment="1">
      <alignment horizontal="center"/>
    </xf>
    <xf numFmtId="0" fontId="0" fillId="6" borderId="25" xfId="0" applyFill="1" applyBorder="1" applyAlignment="1">
      <alignment horizontal="center"/>
    </xf>
    <xf numFmtId="0" fontId="0" fillId="6" borderId="24" xfId="0" applyFill="1" applyBorder="1" applyAlignment="1">
      <alignment horizontal="center"/>
    </xf>
    <xf numFmtId="0" fontId="0" fillId="6" borderId="43" xfId="0" applyFill="1" applyBorder="1" applyAlignment="1">
      <alignment horizontal="center"/>
    </xf>
    <xf numFmtId="2" fontId="2" fillId="9" borderId="32" xfId="0" applyNumberFormat="1" applyFont="1" applyFill="1" applyBorder="1" applyAlignment="1">
      <alignment horizontal="center" vertical="center"/>
    </xf>
    <xf numFmtId="1" fontId="0" fillId="8" borderId="5" xfId="0" applyNumberFormat="1" applyFill="1" applyBorder="1"/>
    <xf numFmtId="0" fontId="0" fillId="9" borderId="21" xfId="0" applyFill="1" applyBorder="1"/>
    <xf numFmtId="2" fontId="0" fillId="9" borderId="22" xfId="0" applyNumberFormat="1" applyFill="1" applyBorder="1"/>
    <xf numFmtId="0" fontId="0" fillId="9" borderId="28" xfId="0" applyFill="1" applyBorder="1"/>
    <xf numFmtId="2" fontId="0" fillId="9" borderId="42" xfId="0" applyNumberFormat="1" applyFill="1" applyBorder="1"/>
    <xf numFmtId="0" fontId="2" fillId="9" borderId="21" xfId="0" applyFont="1" applyFill="1" applyBorder="1"/>
    <xf numFmtId="2" fontId="2" fillId="9" borderId="0" xfId="0" applyNumberFormat="1" applyFont="1" applyFill="1"/>
    <xf numFmtId="0" fontId="2" fillId="8" borderId="26" xfId="0" applyFont="1" applyFill="1" applyBorder="1" applyAlignment="1">
      <alignment horizontal="center" vertical="center"/>
    </xf>
    <xf numFmtId="0" fontId="2" fillId="8" borderId="20" xfId="0" applyFont="1" applyFill="1" applyBorder="1" applyAlignment="1">
      <alignment horizontal="center" vertical="center"/>
    </xf>
    <xf numFmtId="0" fontId="0" fillId="10" borderId="21" xfId="0" applyFill="1" applyBorder="1" applyAlignment="1">
      <alignment vertical="center"/>
    </xf>
    <xf numFmtId="0" fontId="0" fillId="8" borderId="25" xfId="0" applyFill="1" applyBorder="1" applyAlignment="1">
      <alignment horizontal="left" vertical="center"/>
    </xf>
    <xf numFmtId="2" fontId="5" fillId="7" borderId="25" xfId="0" applyNumberFormat="1" applyFont="1" applyFill="1" applyBorder="1" applyAlignment="1">
      <alignment vertical="center"/>
    </xf>
    <xf numFmtId="2" fontId="5" fillId="7" borderId="23" xfId="0" applyNumberFormat="1" applyFont="1" applyFill="1" applyBorder="1" applyAlignment="1">
      <alignment vertical="center"/>
    </xf>
    <xf numFmtId="2" fontId="5" fillId="7" borderId="24" xfId="0" applyNumberFormat="1" applyFont="1" applyFill="1" applyBorder="1" applyAlignment="1">
      <alignment vertical="center"/>
    </xf>
    <xf numFmtId="2" fontId="5" fillId="7" borderId="13" xfId="0" applyNumberFormat="1" applyFont="1" applyFill="1" applyBorder="1" applyAlignment="1">
      <alignment vertical="center"/>
    </xf>
    <xf numFmtId="2" fontId="5" fillId="7" borderId="43" xfId="0" applyNumberFormat="1" applyFont="1" applyFill="1" applyBorder="1" applyAlignment="1">
      <alignment vertical="center"/>
    </xf>
    <xf numFmtId="2" fontId="5" fillId="7" borderId="17" xfId="0" applyNumberFormat="1" applyFont="1" applyFill="1" applyBorder="1" applyAlignment="1">
      <alignment vertical="center"/>
    </xf>
    <xf numFmtId="0" fontId="0" fillId="8" borderId="32" xfId="0" applyFill="1" applyBorder="1" applyAlignment="1">
      <alignment horizontal="center" wrapText="1"/>
    </xf>
    <xf numFmtId="0" fontId="0" fillId="8" borderId="52" xfId="0" applyFill="1" applyBorder="1" applyAlignment="1">
      <alignment vertical="center"/>
    </xf>
    <xf numFmtId="164" fontId="0" fillId="8" borderId="23" xfId="0" applyNumberFormat="1" applyFill="1" applyBorder="1" applyAlignment="1">
      <alignment horizontal="center" vertical="center"/>
    </xf>
    <xf numFmtId="0" fontId="0" fillId="8" borderId="46" xfId="0" applyFill="1" applyBorder="1" applyAlignment="1">
      <alignment horizontal="center"/>
    </xf>
    <xf numFmtId="0" fontId="0" fillId="8" borderId="12" xfId="0" applyFill="1" applyBorder="1" applyAlignment="1">
      <alignment vertical="center"/>
    </xf>
    <xf numFmtId="164" fontId="0" fillId="8" borderId="13" xfId="0" applyNumberFormat="1" applyFill="1" applyBorder="1" applyAlignment="1">
      <alignment horizontal="center" vertical="center"/>
    </xf>
    <xf numFmtId="0" fontId="0" fillId="8" borderId="12" xfId="0" applyFill="1" applyBorder="1"/>
    <xf numFmtId="0" fontId="0" fillId="8" borderId="16" xfId="0" applyFill="1" applyBorder="1"/>
    <xf numFmtId="164" fontId="0" fillId="8" borderId="17" xfId="0" applyNumberFormat="1" applyFill="1" applyBorder="1" applyAlignment="1">
      <alignment horizontal="center" vertical="center"/>
    </xf>
    <xf numFmtId="0" fontId="0" fillId="8" borderId="50" xfId="0" applyFill="1" applyBorder="1" applyAlignment="1">
      <alignment horizontal="center"/>
    </xf>
    <xf numFmtId="0" fontId="0" fillId="8" borderId="52" xfId="0" applyFill="1" applyBorder="1"/>
    <xf numFmtId="0" fontId="0" fillId="8" borderId="55" xfId="0" applyFill="1" applyBorder="1" applyAlignment="1">
      <alignment horizontal="center"/>
    </xf>
    <xf numFmtId="0" fontId="16" fillId="10" borderId="0" xfId="0" applyFont="1" applyFill="1"/>
    <xf numFmtId="0" fontId="0" fillId="0" borderId="0" xfId="0" applyAlignment="1">
      <alignment horizontal="left" vertical="top"/>
    </xf>
    <xf numFmtId="0" fontId="3" fillId="4" borderId="0" xfId="0" applyFont="1" applyFill="1" applyAlignment="1">
      <alignment vertical="center" wrapText="1"/>
    </xf>
    <xf numFmtId="2" fontId="0" fillId="10" borderId="0" xfId="0" applyNumberFormat="1" applyFill="1"/>
    <xf numFmtId="0" fontId="2" fillId="10" borderId="0" xfId="0" applyFont="1" applyFill="1"/>
    <xf numFmtId="2" fontId="2" fillId="10" borderId="0" xfId="0" applyNumberFormat="1" applyFont="1" applyFill="1"/>
    <xf numFmtId="0" fontId="0" fillId="0" borderId="21" xfId="0" applyBorder="1"/>
    <xf numFmtId="0" fontId="0" fillId="0" borderId="22" xfId="0" applyBorder="1"/>
    <xf numFmtId="0" fontId="19" fillId="0" borderId="21" xfId="0" applyFont="1" applyBorder="1"/>
    <xf numFmtId="0" fontId="19" fillId="0" borderId="0" xfId="0" applyFont="1" applyAlignment="1">
      <alignment horizontal="justify" vertical="center" readingOrder="1"/>
    </xf>
    <xf numFmtId="0" fontId="19" fillId="0" borderId="21" xfId="0" applyFont="1" applyBorder="1" applyAlignment="1">
      <alignment horizontal="justify" vertical="center" readingOrder="1"/>
    </xf>
    <xf numFmtId="0" fontId="0" fillId="0" borderId="25" xfId="0" applyBorder="1" applyAlignment="1">
      <alignment horizontal="left" vertical="center" wrapText="1"/>
    </xf>
    <xf numFmtId="0" fontId="3" fillId="4" borderId="28"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42"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0" fillId="0" borderId="22" xfId="0" applyBorder="1" applyAlignment="1">
      <alignment horizontal="left" vertical="center"/>
    </xf>
    <xf numFmtId="0" fontId="18" fillId="0" borderId="21" xfId="0" applyFont="1" applyBorder="1" applyAlignment="1">
      <alignment horizontal="left" vertical="center"/>
    </xf>
    <xf numFmtId="0" fontId="18" fillId="0" borderId="0" xfId="0" applyFont="1" applyAlignment="1">
      <alignment horizontal="left" vertical="center"/>
    </xf>
    <xf numFmtId="0" fontId="18" fillId="0" borderId="22" xfId="0" applyFont="1" applyBorder="1" applyAlignment="1">
      <alignment horizontal="left" vertical="center"/>
    </xf>
    <xf numFmtId="0" fontId="0" fillId="0" borderId="21" xfId="0" applyBorder="1" applyAlignment="1">
      <alignment horizontal="left" vertical="center" wrapText="1"/>
    </xf>
    <xf numFmtId="0" fontId="15" fillId="0" borderId="21" xfId="0" applyFont="1" applyBorder="1" applyAlignment="1">
      <alignment horizontal="left" vertical="center"/>
    </xf>
    <xf numFmtId="0" fontId="15" fillId="0" borderId="0" xfId="0" applyFont="1" applyAlignment="1">
      <alignment horizontal="left" vertical="center"/>
    </xf>
    <xf numFmtId="0" fontId="15" fillId="0" borderId="22" xfId="0" applyFont="1" applyBorder="1" applyAlignment="1">
      <alignment horizontal="left" vertical="center"/>
    </xf>
    <xf numFmtId="0" fontId="0" fillId="0" borderId="22" xfId="0" applyBorder="1" applyAlignment="1">
      <alignment horizontal="left" vertical="center" wrapText="1"/>
    </xf>
    <xf numFmtId="0" fontId="0" fillId="0" borderId="35" xfId="0" applyBorder="1" applyAlignment="1">
      <alignment horizontal="center"/>
    </xf>
    <xf numFmtId="0" fontId="0" fillId="0" borderId="42" xfId="0"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0" fillId="0" borderId="14" xfId="0" applyBorder="1" applyAlignment="1">
      <alignment horizontal="left"/>
    </xf>
    <xf numFmtId="0" fontId="0" fillId="0" borderId="15" xfId="0" applyBorder="1" applyAlignment="1">
      <alignment horizontal="left"/>
    </xf>
    <xf numFmtId="0" fontId="0" fillId="0" borderId="49" xfId="0" applyBorder="1" applyAlignment="1">
      <alignment horizontal="left"/>
    </xf>
    <xf numFmtId="0" fontId="3" fillId="10" borderId="0" xfId="0" applyFont="1" applyFill="1" applyAlignment="1">
      <alignment horizontal="center" vertical="center" wrapText="1"/>
    </xf>
    <xf numFmtId="0" fontId="3" fillId="2" borderId="28"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2" fillId="9" borderId="1" xfId="0" applyFont="1" applyFill="1" applyBorder="1" applyAlignment="1">
      <alignment horizontal="center" vertical="center" wrapText="1" shrinkToFit="1"/>
    </xf>
    <xf numFmtId="0" fontId="2" fillId="9" borderId="2" xfId="0" applyFont="1" applyFill="1" applyBorder="1" applyAlignment="1">
      <alignment horizontal="center" vertical="center" wrapText="1" shrinkToFit="1"/>
    </xf>
    <xf numFmtId="0" fontId="2" fillId="9" borderId="3" xfId="0" applyFont="1" applyFill="1" applyBorder="1" applyAlignment="1">
      <alignment horizontal="center" vertical="center" wrapText="1" shrinkToFit="1"/>
    </xf>
    <xf numFmtId="0" fontId="0" fillId="0" borderId="10" xfId="0" applyBorder="1" applyAlignment="1">
      <alignment horizontal="left"/>
    </xf>
    <xf numFmtId="0" fontId="0" fillId="0" borderId="11" xfId="0" applyBorder="1" applyAlignment="1">
      <alignment horizontal="left"/>
    </xf>
    <xf numFmtId="0" fontId="0" fillId="0" borderId="47" xfId="0" applyBorder="1" applyAlignment="1">
      <alignment horizontal="left"/>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2" fillId="6" borderId="1" xfId="0" applyFont="1" applyFill="1" applyBorder="1" applyAlignment="1">
      <alignment horizontal="center" vertical="center"/>
    </xf>
    <xf numFmtId="0" fontId="2" fillId="6" borderId="3" xfId="0" applyFont="1" applyFill="1" applyBorder="1" applyAlignment="1">
      <alignment horizontal="center" vertical="center"/>
    </xf>
    <xf numFmtId="0" fontId="2" fillId="5" borderId="1"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2" fillId="6" borderId="2" xfId="0" applyFont="1" applyFill="1" applyBorder="1" applyAlignment="1">
      <alignment horizontal="center" vertical="center"/>
    </xf>
    <xf numFmtId="0" fontId="2" fillId="9" borderId="4" xfId="0" applyFont="1" applyFill="1" applyBorder="1" applyAlignment="1">
      <alignment horizontal="left" vertical="center"/>
    </xf>
    <xf numFmtId="0" fontId="2" fillId="9" borderId="6" xfId="0" applyFont="1" applyFill="1" applyBorder="1" applyAlignment="1">
      <alignment horizontal="left" vertical="center"/>
    </xf>
    <xf numFmtId="0" fontId="2" fillId="6" borderId="19"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6" borderId="23" xfId="0" applyFill="1" applyBorder="1" applyAlignment="1">
      <alignment horizontal="center" vertical="center"/>
    </xf>
    <xf numFmtId="0" fontId="0" fillId="6" borderId="13" xfId="0" applyFill="1" applyBorder="1" applyAlignment="1">
      <alignment horizontal="center" vertical="center"/>
    </xf>
    <xf numFmtId="0" fontId="0" fillId="6" borderId="17" xfId="0" applyFill="1" applyBorder="1" applyAlignment="1">
      <alignment horizontal="center" vertical="center"/>
    </xf>
    <xf numFmtId="0" fontId="0" fillId="6" borderId="25" xfId="0" applyFill="1" applyBorder="1" applyAlignment="1">
      <alignment horizontal="center" vertical="center"/>
    </xf>
    <xf numFmtId="0" fontId="0" fillId="6" borderId="24" xfId="0" applyFill="1" applyBorder="1" applyAlignment="1">
      <alignment horizontal="center" vertical="center"/>
    </xf>
    <xf numFmtId="0" fontId="0" fillId="6" borderId="43" xfId="0" applyFill="1" applyBorder="1" applyAlignment="1">
      <alignment horizontal="center" vertical="center"/>
    </xf>
    <xf numFmtId="0" fontId="0" fillId="6" borderId="23" xfId="0" applyFill="1" applyBorder="1" applyAlignment="1">
      <alignment horizontal="center" vertical="center" wrapText="1"/>
    </xf>
    <xf numFmtId="0" fontId="0" fillId="6" borderId="13"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9" xfId="0" applyFill="1" applyBorder="1" applyAlignment="1">
      <alignment horizontal="center" vertical="center"/>
    </xf>
    <xf numFmtId="0" fontId="0" fillId="6" borderId="47" xfId="0" applyFill="1" applyBorder="1" applyAlignment="1">
      <alignment horizontal="center" vertical="center"/>
    </xf>
    <xf numFmtId="0" fontId="0" fillId="6" borderId="49" xfId="0" applyFill="1" applyBorder="1" applyAlignment="1">
      <alignment horizontal="center" vertical="center"/>
    </xf>
    <xf numFmtId="0" fontId="0" fillId="6" borderId="52" xfId="0" applyFill="1" applyBorder="1" applyAlignment="1">
      <alignment horizontal="center" vertical="center"/>
    </xf>
    <xf numFmtId="0" fontId="0" fillId="6" borderId="12" xfId="0" applyFill="1" applyBorder="1" applyAlignment="1">
      <alignment horizontal="center" vertical="center"/>
    </xf>
    <xf numFmtId="0" fontId="0" fillId="6" borderId="16" xfId="0" applyFill="1" applyBorder="1" applyAlignment="1">
      <alignment horizontal="center" vertical="center"/>
    </xf>
    <xf numFmtId="0" fontId="2" fillId="11" borderId="1" xfId="0" applyFont="1" applyFill="1" applyBorder="1" applyAlignment="1">
      <alignment horizontal="left" vertical="center"/>
    </xf>
    <xf numFmtId="0" fontId="2" fillId="11" borderId="2" xfId="0" applyFont="1" applyFill="1" applyBorder="1" applyAlignment="1">
      <alignment horizontal="left" vertical="center"/>
    </xf>
    <xf numFmtId="0" fontId="2" fillId="11" borderId="3" xfId="0" applyFont="1" applyFill="1" applyBorder="1" applyAlignment="1">
      <alignment horizontal="left" vertical="center"/>
    </xf>
    <xf numFmtId="0" fontId="0" fillId="0" borderId="56" xfId="0" applyBorder="1" applyAlignment="1">
      <alignment horizontal="left" vertical="center" wrapText="1"/>
    </xf>
    <xf numFmtId="0" fontId="0" fillId="0" borderId="57" xfId="0" applyBorder="1" applyAlignment="1">
      <alignment horizontal="left" vertical="center" wrapText="1"/>
    </xf>
    <xf numFmtId="0" fontId="0" fillId="12" borderId="58" xfId="0" applyFill="1" applyBorder="1" applyAlignment="1">
      <alignment horizontal="center" vertical="center"/>
    </xf>
    <xf numFmtId="0" fontId="0" fillId="12" borderId="36" xfId="0" applyFill="1" applyBorder="1" applyAlignment="1">
      <alignment horizontal="center" vertical="center"/>
    </xf>
    <xf numFmtId="2" fontId="7" fillId="7" borderId="1" xfId="0" applyNumberFormat="1" applyFont="1" applyFill="1" applyBorder="1" applyAlignment="1">
      <alignment horizontal="center" vertical="center"/>
    </xf>
    <xf numFmtId="2" fontId="7" fillId="7" borderId="3" xfId="0" applyNumberFormat="1" applyFont="1" applyFill="1" applyBorder="1" applyAlignment="1">
      <alignment horizontal="center" vertical="center"/>
    </xf>
    <xf numFmtId="0" fontId="2" fillId="3" borderId="1" xfId="0" applyFont="1" applyFill="1" applyBorder="1" applyAlignment="1">
      <alignment horizontal="left" vertical="center"/>
    </xf>
    <xf numFmtId="0" fontId="2" fillId="3" borderId="2" xfId="0" applyFont="1" applyFill="1" applyBorder="1" applyAlignment="1">
      <alignment horizontal="left" vertical="center"/>
    </xf>
    <xf numFmtId="0" fontId="2" fillId="3" borderId="3" xfId="0" applyFont="1" applyFill="1" applyBorder="1" applyAlignment="1">
      <alignment horizontal="left" vertical="center"/>
    </xf>
    <xf numFmtId="0" fontId="0" fillId="5" borderId="58" xfId="0" applyFill="1" applyBorder="1" applyAlignment="1">
      <alignment horizontal="center" vertical="center"/>
    </xf>
    <xf numFmtId="0" fontId="0" fillId="5" borderId="60" xfId="0" applyFill="1" applyBorder="1" applyAlignment="1">
      <alignment horizontal="center" vertical="center"/>
    </xf>
    <xf numFmtId="0" fontId="0" fillId="5" borderId="31" xfId="0" applyFill="1" applyBorder="1" applyAlignment="1">
      <alignment horizontal="center" vertical="center"/>
    </xf>
    <xf numFmtId="0" fontId="2" fillId="9" borderId="4" xfId="0" applyFont="1" applyFill="1" applyBorder="1" applyAlignment="1">
      <alignment horizontal="center" vertical="center"/>
    </xf>
    <xf numFmtId="0" fontId="2" fillId="9" borderId="6" xfId="0" applyFont="1" applyFill="1" applyBorder="1" applyAlignment="1">
      <alignment horizontal="center" vertical="center"/>
    </xf>
    <xf numFmtId="0" fontId="0" fillId="8" borderId="1" xfId="0" applyFill="1" applyBorder="1" applyAlignment="1">
      <alignment horizontal="center" vertical="center"/>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15" fillId="8" borderId="1" xfId="0" applyFont="1" applyFill="1" applyBorder="1" applyAlignment="1">
      <alignment horizontal="center" vertical="center"/>
    </xf>
    <xf numFmtId="0" fontId="15" fillId="8" borderId="2" xfId="0" applyFont="1" applyFill="1" applyBorder="1" applyAlignment="1">
      <alignment horizontal="center" vertical="center"/>
    </xf>
    <xf numFmtId="0" fontId="15" fillId="8" borderId="3" xfId="0" applyFont="1" applyFill="1" applyBorder="1" applyAlignment="1">
      <alignment horizontal="center" vertical="center"/>
    </xf>
    <xf numFmtId="2" fontId="7" fillId="8" borderId="32" xfId="0" applyNumberFormat="1" applyFont="1" applyFill="1" applyBorder="1" applyAlignment="1">
      <alignment horizontal="center" vertical="center"/>
    </xf>
    <xf numFmtId="0" fontId="2" fillId="8" borderId="1"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2" fontId="0" fillId="8" borderId="41" xfId="0" applyNumberFormat="1" applyFill="1" applyBorder="1" applyAlignment="1">
      <alignment horizontal="center" vertical="center" wrapText="1"/>
    </xf>
    <xf numFmtId="2" fontId="0" fillId="8" borderId="51" xfId="0" applyNumberFormat="1" applyFill="1" applyBorder="1" applyAlignment="1">
      <alignment horizontal="center" vertical="center" wrapText="1"/>
    </xf>
    <xf numFmtId="2" fontId="0" fillId="8" borderId="45" xfId="0" applyNumberFormat="1" applyFill="1" applyBorder="1" applyAlignment="1">
      <alignment horizontal="center" vertical="center" wrapText="1"/>
    </xf>
    <xf numFmtId="2" fontId="0" fillId="8" borderId="41" xfId="0" applyNumberFormat="1" applyFill="1" applyBorder="1" applyAlignment="1">
      <alignment horizontal="center" vertical="center"/>
    </xf>
    <xf numFmtId="2" fontId="0" fillId="8" borderId="51" xfId="0" applyNumberFormat="1" applyFill="1" applyBorder="1" applyAlignment="1">
      <alignment horizontal="center" vertical="center"/>
    </xf>
    <xf numFmtId="2" fontId="0" fillId="8" borderId="45" xfId="0" applyNumberFormat="1" applyFill="1" applyBorder="1" applyAlignment="1">
      <alignment horizontal="center" vertical="center"/>
    </xf>
    <xf numFmtId="0" fontId="0" fillId="8" borderId="41" xfId="0" applyFill="1" applyBorder="1" applyAlignment="1">
      <alignment horizontal="center" vertical="center"/>
    </xf>
    <xf numFmtId="0" fontId="0" fillId="8" borderId="45" xfId="0" applyFill="1" applyBorder="1" applyAlignment="1">
      <alignment horizontal="center" vertical="center"/>
    </xf>
    <xf numFmtId="0" fontId="0" fillId="8" borderId="51" xfId="0" applyFill="1" applyBorder="1" applyAlignment="1">
      <alignment horizontal="center" vertical="center"/>
    </xf>
    <xf numFmtId="0" fontId="0" fillId="8" borderId="32" xfId="0" applyFill="1" applyBorder="1" applyAlignment="1">
      <alignment horizontal="center" vertical="center"/>
    </xf>
    <xf numFmtId="2" fontId="0" fillId="8" borderId="32" xfId="0" applyNumberFormat="1" applyFill="1" applyBorder="1" applyAlignment="1">
      <alignment horizontal="center" vertical="center"/>
    </xf>
    <xf numFmtId="0" fontId="2" fillId="8" borderId="4" xfId="0" applyFont="1" applyFill="1" applyBorder="1" applyAlignment="1">
      <alignment horizontal="center" vertical="center"/>
    </xf>
    <xf numFmtId="0" fontId="2" fillId="8" borderId="6" xfId="0" applyFont="1" applyFill="1" applyBorder="1" applyAlignment="1">
      <alignment horizontal="center" vertical="center"/>
    </xf>
    <xf numFmtId="0" fontId="0" fillId="8" borderId="1" xfId="0" applyFill="1" applyBorder="1" applyAlignment="1">
      <alignment horizontal="center"/>
    </xf>
    <xf numFmtId="0" fontId="0" fillId="8" borderId="2" xfId="0" applyFill="1" applyBorder="1" applyAlignment="1">
      <alignment horizontal="center"/>
    </xf>
    <xf numFmtId="0" fontId="0" fillId="8" borderId="3" xfId="0" applyFill="1" applyBorder="1" applyAlignment="1">
      <alignment horizontal="center"/>
    </xf>
    <xf numFmtId="0" fontId="0" fillId="8" borderId="59" xfId="0" applyFill="1" applyBorder="1" applyAlignment="1">
      <alignment horizontal="center" vertical="center"/>
    </xf>
    <xf numFmtId="0" fontId="0" fillId="8" borderId="38" xfId="0" applyFill="1" applyBorder="1" applyAlignment="1">
      <alignment horizontal="center"/>
    </xf>
    <xf numFmtId="0" fontId="15" fillId="8" borderId="18" xfId="0" applyFont="1" applyFill="1" applyBorder="1" applyAlignment="1">
      <alignment horizontal="center" vertical="center"/>
    </xf>
    <xf numFmtId="0" fontId="15" fillId="8" borderId="19" xfId="0" applyFont="1" applyFill="1" applyBorder="1" applyAlignment="1">
      <alignment horizontal="center" vertical="center"/>
    </xf>
    <xf numFmtId="0" fontId="15" fillId="8" borderId="20" xfId="0" applyFont="1" applyFill="1" applyBorder="1" applyAlignment="1">
      <alignment horizontal="center" vertical="center"/>
    </xf>
    <xf numFmtId="164" fontId="0" fillId="8" borderId="54" xfId="0" applyNumberFormat="1" applyFill="1" applyBorder="1" applyAlignment="1">
      <alignment horizontal="center" vertical="center"/>
    </xf>
    <xf numFmtId="164" fontId="0" fillId="8" borderId="42" xfId="0" applyNumberFormat="1" applyFill="1" applyBorder="1" applyAlignment="1">
      <alignment horizontal="center" vertical="center"/>
    </xf>
    <xf numFmtId="0" fontId="0" fillId="8" borderId="52" xfId="0" applyFill="1" applyBorder="1" applyAlignment="1">
      <alignment horizontal="center" vertical="center"/>
    </xf>
    <xf numFmtId="0" fontId="0" fillId="8" borderId="12" xfId="0" applyFill="1" applyBorder="1" applyAlignment="1">
      <alignment horizontal="center" vertical="center"/>
    </xf>
    <xf numFmtId="0" fontId="0" fillId="8" borderId="16" xfId="0" applyFill="1" applyBorder="1" applyAlignment="1">
      <alignment horizontal="center" vertical="center"/>
    </xf>
    <xf numFmtId="2" fontId="2" fillId="8" borderId="1" xfId="0" applyNumberFormat="1" applyFont="1" applyFill="1" applyBorder="1" applyAlignment="1">
      <alignment horizontal="center"/>
    </xf>
    <xf numFmtId="2" fontId="2" fillId="8" borderId="3" xfId="0" applyNumberFormat="1" applyFont="1" applyFill="1" applyBorder="1" applyAlignment="1">
      <alignment horizontal="center"/>
    </xf>
    <xf numFmtId="0" fontId="0" fillId="8" borderId="23" xfId="0" applyFill="1" applyBorder="1" applyAlignment="1">
      <alignment horizontal="center" vertical="center"/>
    </xf>
    <xf numFmtId="0" fontId="0" fillId="8" borderId="13" xfId="0" applyFill="1" applyBorder="1" applyAlignment="1">
      <alignment horizontal="center" vertical="center"/>
    </xf>
    <xf numFmtId="0" fontId="0" fillId="8" borderId="17" xfId="0" applyFill="1" applyBorder="1" applyAlignment="1">
      <alignment horizontal="center" vertical="center"/>
    </xf>
    <xf numFmtId="2" fontId="7" fillId="8" borderId="45" xfId="0" applyNumberFormat="1" applyFont="1" applyFill="1" applyBorder="1" applyAlignment="1">
      <alignment horizontal="center" vertical="center"/>
    </xf>
    <xf numFmtId="0" fontId="11" fillId="8" borderId="1"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2" fillId="8" borderId="7" xfId="0" applyFont="1" applyFill="1" applyBorder="1" applyAlignment="1">
      <alignment horizontal="center" vertical="center"/>
    </xf>
    <xf numFmtId="0" fontId="2" fillId="8" borderId="9" xfId="0" applyFont="1" applyFill="1" applyBorder="1" applyAlignment="1">
      <alignment horizontal="center" vertical="center"/>
    </xf>
    <xf numFmtId="0" fontId="15" fillId="8" borderId="28" xfId="0" applyFont="1" applyFill="1" applyBorder="1" applyAlignment="1">
      <alignment horizontal="center" vertical="center"/>
    </xf>
    <xf numFmtId="0" fontId="15" fillId="8" borderId="35" xfId="0" applyFont="1" applyFill="1" applyBorder="1" applyAlignment="1">
      <alignment horizontal="center" vertical="center"/>
    </xf>
    <xf numFmtId="0" fontId="15" fillId="8" borderId="42"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BE2D5"/>
      <color rgb="FFDAE9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spPr>
            <a:ln w="15875" cap="rnd">
              <a:solidFill>
                <a:schemeClr val="accent1"/>
              </a:solidFill>
              <a:round/>
            </a:ln>
            <a:effectLst/>
          </c:spPr>
          <c:marker>
            <c:symbol val="none"/>
          </c:marker>
          <c:cat>
            <c:strRef>
              <c:f>'Synthèse et stratégie'!$A$2:$A$5</c:f>
              <c:strCache>
                <c:ptCount val="4"/>
                <c:pt idx="0">
                  <c:v>Environnement</c:v>
                </c:pt>
                <c:pt idx="1">
                  <c:v>Enjeux socio-économiques</c:v>
                </c:pt>
                <c:pt idx="2">
                  <c:v>Prise en compte des risques </c:v>
                </c:pt>
                <c:pt idx="3">
                  <c:v>Prise en compte des ressources</c:v>
                </c:pt>
              </c:strCache>
            </c:strRef>
          </c:cat>
          <c:val>
            <c:numRef>
              <c:f>'Synthèse et stratégie'!$B$2:$B$5</c:f>
              <c:numCache>
                <c:formatCode>0.00</c:formatCode>
                <c:ptCount val="4"/>
                <c:pt idx="0">
                  <c:v>9.2361111111111107</c:v>
                </c:pt>
                <c:pt idx="1">
                  <c:v>7.0530303030303028</c:v>
                </c:pt>
                <c:pt idx="2">
                  <c:v>6.1111111111111107</c:v>
                </c:pt>
                <c:pt idx="3">
                  <c:v>7.3214285714285712</c:v>
                </c:pt>
              </c:numCache>
            </c:numRef>
          </c:val>
          <c:extLst>
            <c:ext xmlns:c16="http://schemas.microsoft.com/office/drawing/2014/chart" uri="{C3380CC4-5D6E-409C-BE32-E72D297353CC}">
              <c16:uniqueId val="{00000000-10DF-43B7-97D5-2A5AF1EAD5F4}"/>
            </c:ext>
          </c:extLst>
        </c:ser>
        <c:dLbls>
          <c:showLegendKey val="0"/>
          <c:showVal val="0"/>
          <c:showCatName val="0"/>
          <c:showSerName val="0"/>
          <c:showPercent val="0"/>
          <c:showBubbleSize val="0"/>
        </c:dLbls>
        <c:axId val="1703921135"/>
        <c:axId val="1703938895"/>
      </c:radarChart>
      <c:catAx>
        <c:axId val="17039211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703938895"/>
        <c:crosses val="autoZero"/>
        <c:auto val="1"/>
        <c:lblAlgn val="ctr"/>
        <c:lblOffset val="100"/>
        <c:noMultiLvlLbl val="0"/>
      </c:catAx>
      <c:valAx>
        <c:axId val="1703938895"/>
        <c:scaling>
          <c:orientation val="minMax"/>
          <c:max val="10"/>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7039211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1"/>
              <a:t>Représentation synthétique des impacts environnementaux du projet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cat>
            <c:strRef>
              <c:f>Environnemental!$A$31:$A$35</c:f>
              <c:strCache>
                <c:ptCount val="5"/>
                <c:pt idx="0">
                  <c:v>Renforcement de la biodiversité</c:v>
                </c:pt>
                <c:pt idx="1">
                  <c:v>Lutte contre l'artificialisation des sols</c:v>
                </c:pt>
                <c:pt idx="2">
                  <c:v>Préservation de l'eau</c:v>
                </c:pt>
                <c:pt idx="3">
                  <c:v>Lutte contre le dérèglement climatique</c:v>
                </c:pt>
                <c:pt idx="4">
                  <c:v>Réduction des pollutions</c:v>
                </c:pt>
              </c:strCache>
            </c:strRef>
          </c:cat>
          <c:val>
            <c:numRef>
              <c:f>Environnemental!$B$31:$B$35</c:f>
              <c:numCache>
                <c:formatCode>0.0</c:formatCode>
                <c:ptCount val="5"/>
                <c:pt idx="0">
                  <c:v>8.75</c:v>
                </c:pt>
                <c:pt idx="1">
                  <c:v>10</c:v>
                </c:pt>
                <c:pt idx="2">
                  <c:v>10</c:v>
                </c:pt>
                <c:pt idx="3">
                  <c:v>8.3333333333333339</c:v>
                </c:pt>
                <c:pt idx="4">
                  <c:v>10</c:v>
                </c:pt>
              </c:numCache>
            </c:numRef>
          </c:val>
          <c:extLst>
            <c:ext xmlns:c16="http://schemas.microsoft.com/office/drawing/2014/chart" uri="{C3380CC4-5D6E-409C-BE32-E72D297353CC}">
              <c16:uniqueId val="{00000000-332A-4EA6-802C-68D3289274D6}"/>
            </c:ext>
          </c:extLst>
        </c:ser>
        <c:dLbls>
          <c:showLegendKey val="0"/>
          <c:showVal val="0"/>
          <c:showCatName val="0"/>
          <c:showSerName val="0"/>
          <c:showPercent val="0"/>
          <c:showBubbleSize val="0"/>
        </c:dLbls>
        <c:axId val="1443072383"/>
        <c:axId val="1443072863"/>
      </c:radarChart>
      <c:catAx>
        <c:axId val="1443072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fr-FR"/>
          </a:p>
        </c:txPr>
        <c:crossAx val="1443072863"/>
        <c:crosses val="autoZero"/>
        <c:auto val="1"/>
        <c:lblAlgn val="ctr"/>
        <c:lblOffset val="100"/>
        <c:noMultiLvlLbl val="0"/>
      </c:catAx>
      <c:valAx>
        <c:axId val="1443072863"/>
        <c:scaling>
          <c:orientation val="minMax"/>
        </c:scaling>
        <c:delete val="1"/>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crossAx val="14430723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rPr>
              <a:t>Représentation synthétique des impacts socio-économiques du projet</a:t>
            </a:r>
            <a:endParaRPr lang="fr-F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cat>
            <c:strRef>
              <c:f>'Socio-économique'!$G$13:$G$21</c:f>
              <c:strCache>
                <c:ptCount val="9"/>
                <c:pt idx="0">
                  <c:v>Evolution démographique</c:v>
                </c:pt>
                <c:pt idx="1">
                  <c:v>Alimentation de qualité</c:v>
                </c:pt>
                <c:pt idx="2">
                  <c:v>Accès à l'eau potable</c:v>
                </c:pt>
                <c:pt idx="3">
                  <c:v>Accès au logement</c:v>
                </c:pt>
                <c:pt idx="4">
                  <c:v>Santé et bien être</c:v>
                </c:pt>
                <c:pt idx="5">
                  <c:v>Réduction des inégalités et justice sociale</c:v>
                </c:pt>
                <c:pt idx="6">
                  <c:v>Transition du modèle économique</c:v>
                </c:pt>
                <c:pt idx="7">
                  <c:v>Mobilités durables</c:v>
                </c:pt>
                <c:pt idx="8">
                  <c:v>Vitalité sociale</c:v>
                </c:pt>
              </c:strCache>
            </c:strRef>
          </c:cat>
          <c:val>
            <c:numRef>
              <c:f>'Socio-économique'!$H$13:$H$21</c:f>
              <c:numCache>
                <c:formatCode>0.00</c:formatCode>
                <c:ptCount val="9"/>
                <c:pt idx="0">
                  <c:v>10</c:v>
                </c:pt>
                <c:pt idx="1">
                  <c:v>8.75</c:v>
                </c:pt>
                <c:pt idx="2">
                  <c:v>7.5</c:v>
                </c:pt>
                <c:pt idx="3">
                  <c:v>5</c:v>
                </c:pt>
                <c:pt idx="4">
                  <c:v>10</c:v>
                </c:pt>
                <c:pt idx="5">
                  <c:v>7</c:v>
                </c:pt>
                <c:pt idx="6">
                  <c:v>8.3333333333333339</c:v>
                </c:pt>
                <c:pt idx="7">
                  <c:v>5</c:v>
                </c:pt>
                <c:pt idx="8">
                  <c:v>9</c:v>
                </c:pt>
              </c:numCache>
            </c:numRef>
          </c:val>
          <c:extLst>
            <c:ext xmlns:c16="http://schemas.microsoft.com/office/drawing/2014/chart" uri="{C3380CC4-5D6E-409C-BE32-E72D297353CC}">
              <c16:uniqueId val="{00000000-B587-468D-A298-7C3FBDD4DD45}"/>
            </c:ext>
          </c:extLst>
        </c:ser>
        <c:dLbls>
          <c:showLegendKey val="0"/>
          <c:showVal val="0"/>
          <c:showCatName val="0"/>
          <c:showSerName val="0"/>
          <c:showPercent val="0"/>
          <c:showBubbleSize val="0"/>
        </c:dLbls>
        <c:axId val="112943855"/>
        <c:axId val="112945295"/>
      </c:radarChart>
      <c:catAx>
        <c:axId val="1129438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12945295"/>
        <c:crosses val="autoZero"/>
        <c:auto val="1"/>
        <c:lblAlgn val="ctr"/>
        <c:lblOffset val="100"/>
        <c:noMultiLvlLbl val="0"/>
      </c:catAx>
      <c:valAx>
        <c:axId val="112945295"/>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12943855"/>
        <c:crosses val="autoZero"/>
        <c:crossBetween val="between"/>
      </c:valAx>
      <c:spPr>
        <a:noFill/>
        <a:ln>
          <a:noFill/>
        </a:ln>
        <a:effectLst/>
      </c:spPr>
    </c:plotArea>
    <c:plotVisOnly val="0"/>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rPr>
              <a:t>Représentation synthétique de la prise en compte des risques</a:t>
            </a:r>
            <a:endParaRPr lang="fr-FR" sz="1400" b="0" i="0" u="none" strike="noStrike" kern="1200" spc="0" baseline="0">
              <a:solidFill>
                <a:sysClr val="windowText" lastClr="000000">
                  <a:lumMod val="65000"/>
                  <a:lumOff val="35000"/>
                </a:sysClr>
              </a:solidFill>
            </a:endParaRPr>
          </a:p>
          <a:p>
            <a:pPr marL="0" marR="0" lvl="0" indent="0" algn="ctr" defTabSz="914400" rtl="0" eaLnBrk="1" fontAlgn="auto" latinLnBrk="0" hangingPunct="1">
              <a:lnSpc>
                <a:spcPct val="100000"/>
              </a:lnSpc>
              <a:spcBef>
                <a:spcPts val="0"/>
              </a:spcBef>
              <a:spcAft>
                <a:spcPts val="0"/>
              </a:spcAft>
              <a:buClrTx/>
              <a:buSzTx/>
              <a:buFontTx/>
              <a:buNone/>
              <a:tabLst/>
              <a:defRPr b="1">
                <a:solidFill>
                  <a:sysClr val="windowText" lastClr="000000">
                    <a:lumMod val="65000"/>
                    <a:lumOff val="35000"/>
                  </a:sysClr>
                </a:solidFill>
              </a:defRPr>
            </a:pPr>
            <a:endParaRPr lang="fr-FR" b="1"/>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cat>
            <c:strRef>
              <c:f>'Risques &amp; Adaptation'!$N$4:$N$15</c:f>
              <c:strCache>
                <c:ptCount val="10"/>
                <c:pt idx="0">
                  <c:v>#PROPAGATION!</c:v>
                </c:pt>
                <c:pt idx="1">
                  <c:v>Canicule et surchauffe urbaine</c:v>
                </c:pt>
                <c:pt idx="2">
                  <c:v>Sécheresse et feu de végétation</c:v>
                </c:pt>
                <c:pt idx="3">
                  <c:v>Tempête</c:v>
                </c:pt>
                <c:pt idx="4">
                  <c:v>Inondation</c:v>
                </c:pt>
                <c:pt idx="5">
                  <c:v>Risques liés au littoral</c:v>
                </c:pt>
                <c:pt idx="6">
                  <c:v>Risques géotechniques</c:v>
                </c:pt>
                <c:pt idx="7">
                  <c:v>Risques numériques</c:v>
                </c:pt>
                <c:pt idx="8">
                  <c:v>Risque de rupture d'approvisionnement</c:v>
                </c:pt>
                <c:pt idx="9">
                  <c:v>Anticipation des conflits</c:v>
                </c:pt>
              </c:strCache>
            </c:strRef>
          </c:cat>
          <c:val>
            <c:numRef>
              <c:f>'Risques &amp; Adaptation'!$O$4:$O$15</c:f>
              <c:numCache>
                <c:formatCode>General</c:formatCode>
                <c:ptCount val="12"/>
                <c:pt idx="1">
                  <c:v>5</c:v>
                </c:pt>
                <c:pt idx="2">
                  <c:v>10</c:v>
                </c:pt>
                <c:pt idx="3">
                  <c:v>5</c:v>
                </c:pt>
                <c:pt idx="4">
                  <c:v>10</c:v>
                </c:pt>
                <c:pt idx="5">
                  <c:v>10</c:v>
                </c:pt>
                <c:pt idx="6">
                  <c:v>5</c:v>
                </c:pt>
                <c:pt idx="7">
                  <c:v>5</c:v>
                </c:pt>
                <c:pt idx="8">
                  <c:v>5</c:v>
                </c:pt>
                <c:pt idx="9">
                  <c:v>0</c:v>
                </c:pt>
              </c:numCache>
            </c:numRef>
          </c:val>
          <c:extLst>
            <c:ext xmlns:c16="http://schemas.microsoft.com/office/drawing/2014/chart" uri="{C3380CC4-5D6E-409C-BE32-E72D297353CC}">
              <c16:uniqueId val="{00000000-958A-4429-9CB1-30CFBAD464A6}"/>
            </c:ext>
          </c:extLst>
        </c:ser>
        <c:dLbls>
          <c:showLegendKey val="0"/>
          <c:showVal val="0"/>
          <c:showCatName val="0"/>
          <c:showSerName val="0"/>
          <c:showPercent val="0"/>
          <c:showBubbleSize val="0"/>
        </c:dLbls>
        <c:axId val="968542896"/>
        <c:axId val="968543856"/>
      </c:radarChart>
      <c:catAx>
        <c:axId val="968542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968543856"/>
        <c:crosses val="autoZero"/>
        <c:auto val="1"/>
        <c:lblAlgn val="ctr"/>
        <c:lblOffset val="100"/>
        <c:noMultiLvlLbl val="0"/>
      </c:catAx>
      <c:valAx>
        <c:axId val="968543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68542896"/>
        <c:crosses val="autoZero"/>
        <c:crossBetween val="between"/>
      </c:valAx>
      <c:spPr>
        <a:noFill/>
        <a:ln>
          <a:noFill/>
        </a:ln>
        <a:effectLst/>
      </c:spPr>
    </c:plotArea>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1" i="0" u="none" strike="noStrike" kern="1200" spc="0" baseline="0">
                <a:solidFill>
                  <a:sysClr val="windowText" lastClr="000000">
                    <a:lumMod val="65000"/>
                    <a:lumOff val="35000"/>
                  </a:sysClr>
                </a:solidFill>
              </a:rPr>
              <a:t>Représentation synthétique de la prise en compte des ressources</a:t>
            </a:r>
            <a:endParaRPr lang="fr-FR"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fr-FR"/>
        </a:p>
      </c:txPr>
    </c:title>
    <c:autoTitleDeleted val="0"/>
    <c:plotArea>
      <c:layout/>
      <c:radarChart>
        <c:radarStyle val="marker"/>
        <c:varyColors val="0"/>
        <c:ser>
          <c:idx val="0"/>
          <c:order val="0"/>
          <c:spPr>
            <a:ln w="28575" cap="rnd">
              <a:solidFill>
                <a:schemeClr val="accent1"/>
              </a:solidFill>
              <a:round/>
            </a:ln>
            <a:effectLst/>
          </c:spPr>
          <c:marker>
            <c:symbol val="none"/>
          </c:marker>
          <c:cat>
            <c:strRef>
              <c:f>Formules!$Y$10:$Y$14</c:f>
              <c:strCache>
                <c:ptCount val="5"/>
                <c:pt idx="0">
                  <c:v>Transition énergétique</c:v>
                </c:pt>
                <c:pt idx="1">
                  <c:v>Sobriété foncière et matérielle</c:v>
                </c:pt>
                <c:pt idx="2">
                  <c:v>Développement des compétences</c:v>
                </c:pt>
                <c:pt idx="3">
                  <c:v>Préservation des ressources naturelles</c:v>
                </c:pt>
                <c:pt idx="4">
                  <c:v>Gestion financière</c:v>
                </c:pt>
              </c:strCache>
            </c:strRef>
          </c:cat>
          <c:val>
            <c:numRef>
              <c:f>Formules!$Z$10:$Z$14</c:f>
              <c:numCache>
                <c:formatCode>0.0</c:formatCode>
                <c:ptCount val="5"/>
                <c:pt idx="0">
                  <c:v>5</c:v>
                </c:pt>
                <c:pt idx="1">
                  <c:v>5.7142857142857135</c:v>
                </c:pt>
                <c:pt idx="2">
                  <c:v>7.5</c:v>
                </c:pt>
                <c:pt idx="3">
                  <c:v>0</c:v>
                </c:pt>
                <c:pt idx="4">
                  <c:v>10</c:v>
                </c:pt>
              </c:numCache>
            </c:numRef>
          </c:val>
          <c:extLst>
            <c:ext xmlns:c16="http://schemas.microsoft.com/office/drawing/2014/chart" uri="{C3380CC4-5D6E-409C-BE32-E72D297353CC}">
              <c16:uniqueId val="{00000000-37B0-46BC-82C1-494EBE04D787}"/>
            </c:ext>
          </c:extLst>
        </c:ser>
        <c:dLbls>
          <c:showLegendKey val="0"/>
          <c:showVal val="0"/>
          <c:showCatName val="0"/>
          <c:showSerName val="0"/>
          <c:showPercent val="0"/>
          <c:showBubbleSize val="0"/>
        </c:dLbls>
        <c:axId val="1752057967"/>
        <c:axId val="1752054127"/>
      </c:radarChart>
      <c:catAx>
        <c:axId val="1752057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752054127"/>
        <c:crosses val="autoZero"/>
        <c:auto val="1"/>
        <c:lblAlgn val="ctr"/>
        <c:lblOffset val="100"/>
        <c:noMultiLvlLbl val="0"/>
      </c:catAx>
      <c:valAx>
        <c:axId val="1752054127"/>
        <c:scaling>
          <c:orientation val="minMax"/>
          <c:max val="10"/>
        </c:scaling>
        <c:delete val="1"/>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crossAx val="1752057967"/>
        <c:crosses val="autoZero"/>
        <c:crossBetween val="between"/>
      </c:valAx>
      <c:spPr>
        <a:noFill/>
        <a:ln>
          <a:noFill/>
        </a:ln>
        <a:effectLst/>
      </c:spPr>
    </c:plotArea>
    <c:plotVisOnly val="0"/>
    <c:dispBlanksAs val="span"/>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sv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sv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3105150</xdr:colOff>
      <xdr:row>1</xdr:row>
      <xdr:rowOff>19050</xdr:rowOff>
    </xdr:to>
    <xdr:sp macro="" textlink="">
      <xdr:nvSpPr>
        <xdr:cNvPr id="11" name="Rectangle 10">
          <a:extLst>
            <a:ext uri="{FF2B5EF4-FFF2-40B4-BE49-F238E27FC236}">
              <a16:creationId xmlns:a16="http://schemas.microsoft.com/office/drawing/2014/main" id="{3C8F7FEA-BEF5-45EE-992D-B234A54E1037}"/>
            </a:ext>
          </a:extLst>
        </xdr:cNvPr>
        <xdr:cNvSpPr/>
      </xdr:nvSpPr>
      <xdr:spPr>
        <a:xfrm>
          <a:off x="0" y="0"/>
          <a:ext cx="8331200" cy="920750"/>
        </a:xfrm>
        <a:prstGeom prst="rect">
          <a:avLst/>
        </a:prstGeom>
        <a:solidFill>
          <a:srgbClr val="00AAC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xdr:from>
      <xdr:col>0</xdr:col>
      <xdr:colOff>0</xdr:colOff>
      <xdr:row>0</xdr:row>
      <xdr:rowOff>0</xdr:rowOff>
    </xdr:from>
    <xdr:to>
      <xdr:col>3</xdr:col>
      <xdr:colOff>3117850</xdr:colOff>
      <xdr:row>1</xdr:row>
      <xdr:rowOff>12700</xdr:rowOff>
    </xdr:to>
    <xdr:sp macro="" textlink="">
      <xdr:nvSpPr>
        <xdr:cNvPr id="10" name="Rectangle 9">
          <a:extLst>
            <a:ext uri="{FF2B5EF4-FFF2-40B4-BE49-F238E27FC236}">
              <a16:creationId xmlns:a16="http://schemas.microsoft.com/office/drawing/2014/main" id="{071417DA-F1F5-4F57-965B-355641A93E0F}"/>
            </a:ext>
          </a:extLst>
        </xdr:cNvPr>
        <xdr:cNvSpPr/>
      </xdr:nvSpPr>
      <xdr:spPr>
        <a:xfrm>
          <a:off x="0" y="0"/>
          <a:ext cx="8343900" cy="914400"/>
        </a:xfrm>
        <a:prstGeom prst="rect">
          <a:avLst/>
        </a:prstGeom>
        <a:blipFill dpi="0" rotWithShape="1">
          <a:blip xmlns:r="http://schemas.openxmlformats.org/officeDocument/2006/relationships" r:embed="rId1" cstate="print">
            <a:alphaModFix amt="44000"/>
            <a:extLst>
              <a:ext uri="{28A0092B-C50C-407E-A947-70E740481C1C}">
                <a14:useLocalDpi xmlns:a14="http://schemas.microsoft.com/office/drawing/2010/main" val="0"/>
              </a:ext>
            </a:extLst>
          </a:blip>
          <a:srcRect/>
          <a:stretch>
            <a:fillRect/>
          </a:stretch>
        </a:blip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xdr:from>
      <xdr:col>0</xdr:col>
      <xdr:colOff>1430337</xdr:colOff>
      <xdr:row>10</xdr:row>
      <xdr:rowOff>112713</xdr:rowOff>
    </xdr:from>
    <xdr:to>
      <xdr:col>0</xdr:col>
      <xdr:colOff>1689331</xdr:colOff>
      <xdr:row>10</xdr:row>
      <xdr:rowOff>371707</xdr:rowOff>
    </xdr:to>
    <xdr:sp macro="" textlink="">
      <xdr:nvSpPr>
        <xdr:cNvPr id="32" name="Ellipse 6">
          <a:extLst>
            <a:ext uri="{FF2B5EF4-FFF2-40B4-BE49-F238E27FC236}">
              <a16:creationId xmlns:a16="http://schemas.microsoft.com/office/drawing/2014/main" id="{2413DA13-B964-4E81-B1A9-FA4D5E0E7B7C}"/>
            </a:ext>
          </a:extLst>
        </xdr:cNvPr>
        <xdr:cNvSpPr/>
      </xdr:nvSpPr>
      <xdr:spPr>
        <a:xfrm>
          <a:off x="1430337" y="5010151"/>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2</a:t>
          </a:r>
          <a:endParaRPr lang="fr-FR"/>
        </a:p>
      </xdr:txBody>
    </xdr:sp>
    <xdr:clientData/>
  </xdr:twoCellAnchor>
  <xdr:twoCellAnchor>
    <xdr:from>
      <xdr:col>0</xdr:col>
      <xdr:colOff>1436688</xdr:colOff>
      <xdr:row>11</xdr:row>
      <xdr:rowOff>95250</xdr:rowOff>
    </xdr:from>
    <xdr:to>
      <xdr:col>0</xdr:col>
      <xdr:colOff>1695682</xdr:colOff>
      <xdr:row>11</xdr:row>
      <xdr:rowOff>354244</xdr:rowOff>
    </xdr:to>
    <xdr:sp macro="" textlink="">
      <xdr:nvSpPr>
        <xdr:cNvPr id="31" name="Ellipse 7">
          <a:extLst>
            <a:ext uri="{FF2B5EF4-FFF2-40B4-BE49-F238E27FC236}">
              <a16:creationId xmlns:a16="http://schemas.microsoft.com/office/drawing/2014/main" id="{C1559C87-7A64-4D6E-9E67-A3CA1855B9B0}"/>
            </a:ext>
          </a:extLst>
        </xdr:cNvPr>
        <xdr:cNvSpPr/>
      </xdr:nvSpPr>
      <xdr:spPr>
        <a:xfrm>
          <a:off x="1436688" y="5461000"/>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3</a:t>
          </a:r>
          <a:endParaRPr lang="fr-FR"/>
        </a:p>
      </xdr:txBody>
    </xdr:sp>
    <xdr:clientData/>
  </xdr:twoCellAnchor>
  <xdr:twoCellAnchor editAs="oneCell">
    <xdr:from>
      <xdr:col>0</xdr:col>
      <xdr:colOff>152400</xdr:colOff>
      <xdr:row>12</xdr:row>
      <xdr:rowOff>149226</xdr:rowOff>
    </xdr:from>
    <xdr:to>
      <xdr:col>3</xdr:col>
      <xdr:colOff>2890330</xdr:colOff>
      <xdr:row>21</xdr:row>
      <xdr:rowOff>47625</xdr:rowOff>
    </xdr:to>
    <xdr:pic>
      <xdr:nvPicPr>
        <xdr:cNvPr id="45" name="Image 8" descr="Une image contenant texte, capture d’écran, Police, nombre&#10;&#10;Le contenu généré par l’IA peut être incorrect.">
          <a:extLst>
            <a:ext uri="{FF2B5EF4-FFF2-40B4-BE49-F238E27FC236}">
              <a16:creationId xmlns:a16="http://schemas.microsoft.com/office/drawing/2014/main" id="{BA59CF70-BA1B-C252-96E1-0DDAD77D1A1B}"/>
            </a:ext>
          </a:extLst>
        </xdr:cNvPr>
        <xdr:cNvPicPr>
          <a:picLocks noChangeAspect="1"/>
        </xdr:cNvPicPr>
      </xdr:nvPicPr>
      <xdr:blipFill>
        <a:blip xmlns:r="http://schemas.openxmlformats.org/officeDocument/2006/relationships" r:embed="rId2"/>
        <a:stretch>
          <a:fillRect/>
        </a:stretch>
      </xdr:blipFill>
      <xdr:spPr>
        <a:xfrm>
          <a:off x="152400" y="5965826"/>
          <a:ext cx="7767130" cy="1555749"/>
        </a:xfrm>
        <a:prstGeom prst="rect">
          <a:avLst/>
        </a:prstGeom>
        <a:effectLst>
          <a:outerShdw blurRad="50800" dist="38100" dir="5400000" algn="t" rotWithShape="0">
            <a:prstClr val="black">
              <a:alpha val="40000"/>
            </a:prstClr>
          </a:outerShdw>
        </a:effectLst>
      </xdr:spPr>
    </xdr:pic>
    <xdr:clientData/>
  </xdr:twoCellAnchor>
  <xdr:twoCellAnchor>
    <xdr:from>
      <xdr:col>2</xdr:col>
      <xdr:colOff>658812</xdr:colOff>
      <xdr:row>9</xdr:row>
      <xdr:rowOff>309562</xdr:rowOff>
    </xdr:from>
    <xdr:to>
      <xdr:col>2</xdr:col>
      <xdr:colOff>1674812</xdr:colOff>
      <xdr:row>13</xdr:row>
      <xdr:rowOff>87312</xdr:rowOff>
    </xdr:to>
    <xdr:cxnSp macro="">
      <xdr:nvCxnSpPr>
        <xdr:cNvPr id="39" name="Connecteur droit avec flèche 9">
          <a:extLst>
            <a:ext uri="{FF2B5EF4-FFF2-40B4-BE49-F238E27FC236}">
              <a16:creationId xmlns:a16="http://schemas.microsoft.com/office/drawing/2014/main" id="{44C9DE5C-368E-5922-FA00-4831C416F985}"/>
            </a:ext>
          </a:extLst>
        </xdr:cNvPr>
        <xdr:cNvCxnSpPr>
          <a:cxnSpLocks/>
        </xdr:cNvCxnSpPr>
      </xdr:nvCxnSpPr>
      <xdr:spPr>
        <a:xfrm>
          <a:off x="4064000" y="4699000"/>
          <a:ext cx="1016000" cy="1349375"/>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1190625</xdr:colOff>
      <xdr:row>10</xdr:row>
      <xdr:rowOff>301625</xdr:rowOff>
    </xdr:from>
    <xdr:to>
      <xdr:col>3</xdr:col>
      <xdr:colOff>698500</xdr:colOff>
      <xdr:row>13</xdr:row>
      <xdr:rowOff>127000</xdr:rowOff>
    </xdr:to>
    <xdr:cxnSp macro="">
      <xdr:nvCxnSpPr>
        <xdr:cNvPr id="42" name="Connecteur droit avec flèche 11">
          <a:extLst>
            <a:ext uri="{FF2B5EF4-FFF2-40B4-BE49-F238E27FC236}">
              <a16:creationId xmlns:a16="http://schemas.microsoft.com/office/drawing/2014/main" id="{AA562830-EE5D-451B-8153-1DA0299B648F}"/>
            </a:ext>
          </a:extLst>
        </xdr:cNvPr>
        <xdr:cNvCxnSpPr>
          <a:cxnSpLocks/>
        </xdr:cNvCxnSpPr>
      </xdr:nvCxnSpPr>
      <xdr:spPr>
        <a:xfrm>
          <a:off x="4595813" y="5199063"/>
          <a:ext cx="1325562" cy="889000"/>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1431018</xdr:colOff>
      <xdr:row>21</xdr:row>
      <xdr:rowOff>172358</xdr:rowOff>
    </xdr:from>
    <xdr:to>
      <xdr:col>0</xdr:col>
      <xdr:colOff>1690012</xdr:colOff>
      <xdr:row>23</xdr:row>
      <xdr:rowOff>14066</xdr:rowOff>
    </xdr:to>
    <xdr:sp macro="" textlink="">
      <xdr:nvSpPr>
        <xdr:cNvPr id="71" name="Ellipse 15">
          <a:extLst>
            <a:ext uri="{FF2B5EF4-FFF2-40B4-BE49-F238E27FC236}">
              <a16:creationId xmlns:a16="http://schemas.microsoft.com/office/drawing/2014/main" id="{43E6A27E-81FF-4935-8C7C-449B3DF3B33D}"/>
            </a:ext>
          </a:extLst>
        </xdr:cNvPr>
        <xdr:cNvSpPr/>
      </xdr:nvSpPr>
      <xdr:spPr>
        <a:xfrm>
          <a:off x="1431018" y="7601858"/>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4</a:t>
          </a:r>
          <a:endParaRPr lang="fr-FR"/>
        </a:p>
      </xdr:txBody>
    </xdr:sp>
    <xdr:clientData/>
  </xdr:twoCellAnchor>
  <xdr:twoCellAnchor editAs="oneCell">
    <xdr:from>
      <xdr:col>0</xdr:col>
      <xdr:colOff>136072</xdr:colOff>
      <xdr:row>25</xdr:row>
      <xdr:rowOff>117929</xdr:rowOff>
    </xdr:from>
    <xdr:to>
      <xdr:col>2</xdr:col>
      <xdr:colOff>1042863</xdr:colOff>
      <xdr:row>32</xdr:row>
      <xdr:rowOff>15417</xdr:rowOff>
    </xdr:to>
    <xdr:pic>
      <xdr:nvPicPr>
        <xdr:cNvPr id="56" name="Image 16" descr="Une image contenant texte, capture d’écran, Police, nombre&#10;&#10;Le contenu généré par l’IA peut être incorrect.">
          <a:extLst>
            <a:ext uri="{FF2B5EF4-FFF2-40B4-BE49-F238E27FC236}">
              <a16:creationId xmlns:a16="http://schemas.microsoft.com/office/drawing/2014/main" id="{0607EA18-AE00-C295-ADB5-18FBE2987DB3}"/>
            </a:ext>
          </a:extLst>
        </xdr:cNvPr>
        <xdr:cNvPicPr>
          <a:picLocks noChangeAspect="1"/>
        </xdr:cNvPicPr>
      </xdr:nvPicPr>
      <xdr:blipFill>
        <a:blip xmlns:r="http://schemas.openxmlformats.org/officeDocument/2006/relationships" r:embed="rId3"/>
        <a:stretch>
          <a:fillRect/>
        </a:stretch>
      </xdr:blipFill>
      <xdr:spPr>
        <a:xfrm>
          <a:off x="136072" y="8899072"/>
          <a:ext cx="4316741" cy="1186538"/>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90714</xdr:colOff>
      <xdr:row>24</xdr:row>
      <xdr:rowOff>136072</xdr:rowOff>
    </xdr:from>
    <xdr:to>
      <xdr:col>3</xdr:col>
      <xdr:colOff>1788522</xdr:colOff>
      <xdr:row>33</xdr:row>
      <xdr:rowOff>9241</xdr:rowOff>
    </xdr:to>
    <xdr:pic>
      <xdr:nvPicPr>
        <xdr:cNvPr id="57" name="Image 17" descr="Une image contenant texte, capture d’écran, diagramme, Police&#10;&#10;Le contenu généré par l’IA peut être incorrect.">
          <a:extLst>
            <a:ext uri="{FF2B5EF4-FFF2-40B4-BE49-F238E27FC236}">
              <a16:creationId xmlns:a16="http://schemas.microsoft.com/office/drawing/2014/main" id="{DB5C89F4-3FF8-F334-B1E3-6E9A21D959E8}"/>
            </a:ext>
          </a:extLst>
        </xdr:cNvPr>
        <xdr:cNvPicPr>
          <a:picLocks noChangeAspect="1"/>
        </xdr:cNvPicPr>
      </xdr:nvPicPr>
      <xdr:blipFill>
        <a:blip xmlns:r="http://schemas.openxmlformats.org/officeDocument/2006/relationships" r:embed="rId4"/>
        <a:stretch>
          <a:fillRect/>
        </a:stretch>
      </xdr:blipFill>
      <xdr:spPr>
        <a:xfrm>
          <a:off x="5315857" y="8735786"/>
          <a:ext cx="1697808" cy="1530519"/>
        </a:xfrm>
        <a:prstGeom prst="round2DiagRect">
          <a:avLst>
            <a:gd name="adj1" fmla="val 16667"/>
            <a:gd name="adj2" fmla="val 0"/>
          </a:avLst>
        </a:prstGeom>
        <a:ln w="88900" cap="sq">
          <a:solidFill>
            <a:srgbClr val="FFFFFF"/>
          </a:solidFill>
          <a:miter lim="800000"/>
        </a:ln>
        <a:effectLst>
          <a:outerShdw blurRad="254000" algn="tl" rotWithShape="0">
            <a:srgbClr val="000000">
              <a:alpha val="43000"/>
            </a:srgbClr>
          </a:outerShdw>
        </a:effectLst>
      </xdr:spPr>
    </xdr:pic>
    <xdr:clientData/>
  </xdr:twoCellAnchor>
  <xdr:twoCellAnchor>
    <xdr:from>
      <xdr:col>3</xdr:col>
      <xdr:colOff>426357</xdr:colOff>
      <xdr:row>23</xdr:row>
      <xdr:rowOff>362857</xdr:rowOff>
    </xdr:from>
    <xdr:to>
      <xdr:col>3</xdr:col>
      <xdr:colOff>671286</xdr:colOff>
      <xdr:row>24</xdr:row>
      <xdr:rowOff>36286</xdr:rowOff>
    </xdr:to>
    <xdr:cxnSp macro="">
      <xdr:nvCxnSpPr>
        <xdr:cNvPr id="63" name="Connecteur droit avec flèche 18">
          <a:extLst>
            <a:ext uri="{FF2B5EF4-FFF2-40B4-BE49-F238E27FC236}">
              <a16:creationId xmlns:a16="http://schemas.microsoft.com/office/drawing/2014/main" id="{71AFA885-7D55-4A9C-8E9F-A706CF3C00E0}"/>
            </a:ext>
          </a:extLst>
        </xdr:cNvPr>
        <xdr:cNvCxnSpPr>
          <a:cxnSpLocks/>
        </xdr:cNvCxnSpPr>
      </xdr:nvCxnSpPr>
      <xdr:spPr>
        <a:xfrm>
          <a:off x="5651500" y="8209643"/>
          <a:ext cx="244929" cy="426357"/>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1478643</xdr:colOff>
      <xdr:row>23</xdr:row>
      <xdr:rowOff>234044</xdr:rowOff>
    </xdr:from>
    <xdr:to>
      <xdr:col>0</xdr:col>
      <xdr:colOff>1739900</xdr:colOff>
      <xdr:row>25</xdr:row>
      <xdr:rowOff>54428</xdr:rowOff>
    </xdr:to>
    <xdr:cxnSp macro="">
      <xdr:nvCxnSpPr>
        <xdr:cNvPr id="69" name="Connecteur droit avec flèche 20">
          <a:extLst>
            <a:ext uri="{FF2B5EF4-FFF2-40B4-BE49-F238E27FC236}">
              <a16:creationId xmlns:a16="http://schemas.microsoft.com/office/drawing/2014/main" id="{C8E74332-DA70-4AEA-BBCC-836EF772268A}"/>
            </a:ext>
          </a:extLst>
        </xdr:cNvPr>
        <xdr:cNvCxnSpPr>
          <a:cxnSpLocks/>
        </xdr:cNvCxnSpPr>
      </xdr:nvCxnSpPr>
      <xdr:spPr>
        <a:xfrm flipH="1">
          <a:off x="1478643" y="8080830"/>
          <a:ext cx="261257" cy="754741"/>
        </a:xfrm>
        <a:prstGeom prst="straightConnector1">
          <a:avLst/>
        </a:prstGeom>
        <a:ln w="19050">
          <a:solidFill>
            <a:srgbClr val="EC5E3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1456418</xdr:colOff>
      <xdr:row>35</xdr:row>
      <xdr:rowOff>197757</xdr:rowOff>
    </xdr:from>
    <xdr:to>
      <xdr:col>0</xdr:col>
      <xdr:colOff>1715412</xdr:colOff>
      <xdr:row>35</xdr:row>
      <xdr:rowOff>456751</xdr:rowOff>
    </xdr:to>
    <xdr:sp macro="" textlink="">
      <xdr:nvSpPr>
        <xdr:cNvPr id="74" name="Ellipse 24">
          <a:extLst>
            <a:ext uri="{FF2B5EF4-FFF2-40B4-BE49-F238E27FC236}">
              <a16:creationId xmlns:a16="http://schemas.microsoft.com/office/drawing/2014/main" id="{5267B5D3-516F-4CE8-BB79-97C8F5194010}"/>
            </a:ext>
          </a:extLst>
        </xdr:cNvPr>
        <xdr:cNvSpPr/>
      </xdr:nvSpPr>
      <xdr:spPr>
        <a:xfrm>
          <a:off x="1456418" y="10793186"/>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5</a:t>
          </a:r>
          <a:endParaRPr lang="fr-FR"/>
        </a:p>
      </xdr:txBody>
    </xdr:sp>
    <xdr:clientData/>
  </xdr:twoCellAnchor>
  <xdr:twoCellAnchor>
    <xdr:from>
      <xdr:col>0</xdr:col>
      <xdr:colOff>1412875</xdr:colOff>
      <xdr:row>9</xdr:row>
      <xdr:rowOff>119063</xdr:rowOff>
    </xdr:from>
    <xdr:to>
      <xdr:col>0</xdr:col>
      <xdr:colOff>1671869</xdr:colOff>
      <xdr:row>9</xdr:row>
      <xdr:rowOff>378057</xdr:rowOff>
    </xdr:to>
    <xdr:sp macro="" textlink="">
      <xdr:nvSpPr>
        <xdr:cNvPr id="47" name="Ellipse 3">
          <a:extLst>
            <a:ext uri="{FF2B5EF4-FFF2-40B4-BE49-F238E27FC236}">
              <a16:creationId xmlns:a16="http://schemas.microsoft.com/office/drawing/2014/main" id="{C5B754BE-0BC2-AE5A-AA12-FFD8BC56603F}"/>
            </a:ext>
          </a:extLst>
        </xdr:cNvPr>
        <xdr:cNvSpPr/>
      </xdr:nvSpPr>
      <xdr:spPr>
        <a:xfrm>
          <a:off x="1412875" y="4508501"/>
          <a:ext cx="258994" cy="258994"/>
        </a:xfrm>
        <a:prstGeom prst="ellipse">
          <a:avLst/>
        </a:prstGeom>
        <a:gradFill flip="none" rotWithShape="1">
          <a:gsLst>
            <a:gs pos="0">
              <a:srgbClr val="EC5E32">
                <a:shade val="30000"/>
                <a:satMod val="115000"/>
              </a:srgbClr>
            </a:gs>
            <a:gs pos="50000">
              <a:srgbClr val="EC5E32">
                <a:shade val="67500"/>
                <a:satMod val="115000"/>
              </a:srgbClr>
            </a:gs>
            <a:gs pos="100000">
              <a:srgbClr val="EC5E32">
                <a:shade val="100000"/>
                <a:satMod val="115000"/>
              </a:srgbClr>
            </a:gs>
          </a:gsLst>
          <a:path path="circle">
            <a:fillToRect r="100000" b="100000"/>
          </a:path>
          <a:tileRect l="-100000" t="-100000"/>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fr-FR" sz="1200"/>
            <a:t>1</a:t>
          </a:r>
          <a:endParaRPr lang="fr-FR"/>
        </a:p>
      </xdr:txBody>
    </xdr:sp>
    <xdr:clientData/>
  </xdr:twoCellAnchor>
  <xdr:twoCellAnchor>
    <xdr:from>
      <xdr:col>1</xdr:col>
      <xdr:colOff>977900</xdr:colOff>
      <xdr:row>3</xdr:row>
      <xdr:rowOff>63500</xdr:rowOff>
    </xdr:from>
    <xdr:to>
      <xdr:col>1</xdr:col>
      <xdr:colOff>1327150</xdr:colOff>
      <xdr:row>4</xdr:row>
      <xdr:rowOff>278633</xdr:rowOff>
    </xdr:to>
    <xdr:sp macro="" textlink="">
      <xdr:nvSpPr>
        <xdr:cNvPr id="2" name="Freeform 2">
          <a:extLst>
            <a:ext uri="{FF2B5EF4-FFF2-40B4-BE49-F238E27FC236}">
              <a16:creationId xmlns:a16="http://schemas.microsoft.com/office/drawing/2014/main" id="{EBD89C53-9DE3-A8B6-9E26-6213589239B7}"/>
            </a:ext>
          </a:extLst>
        </xdr:cNvPr>
        <xdr:cNvSpPr/>
      </xdr:nvSpPr>
      <xdr:spPr>
        <a:xfrm>
          <a:off x="2749550" y="2241550"/>
          <a:ext cx="349250" cy="348483"/>
        </a:xfrm>
        <a:custGeom>
          <a:avLst/>
          <a:gdLst/>
          <a:ahLst/>
          <a:cxnLst/>
          <a:rect l="l" t="t" r="r" b="b"/>
          <a:pathLst>
            <a:path w="410848" h="474877">
              <a:moveTo>
                <a:pt x="0" y="0"/>
              </a:moveTo>
              <a:lnTo>
                <a:pt x="410849" y="0"/>
              </a:lnTo>
              <a:lnTo>
                <a:pt x="410849" y="474877"/>
              </a:lnTo>
              <a:lnTo>
                <a:pt x="0" y="474877"/>
              </a:lnTo>
              <a:lnTo>
                <a:pt x="0" y="0"/>
              </a:lnTo>
              <a:close/>
            </a:path>
          </a:pathLst>
        </a:custGeom>
        <a:blipFill>
          <a:blip xmlns:r="http://schemas.openxmlformats.org/officeDocument/2006/relationships" r:embed="rId5"/>
          <a:stretch>
            <a:fillRect/>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fr-FR"/>
        </a:p>
      </xdr:txBody>
    </xdr:sp>
    <xdr:clientData/>
  </xdr:twoCellAnchor>
  <xdr:twoCellAnchor editAs="oneCell">
    <xdr:from>
      <xdr:col>0</xdr:col>
      <xdr:colOff>0</xdr:colOff>
      <xdr:row>0</xdr:row>
      <xdr:rowOff>178078</xdr:rowOff>
    </xdr:from>
    <xdr:to>
      <xdr:col>1</xdr:col>
      <xdr:colOff>392561</xdr:colOff>
      <xdr:row>0</xdr:row>
      <xdr:rowOff>592594</xdr:rowOff>
    </xdr:to>
    <xdr:pic>
      <xdr:nvPicPr>
        <xdr:cNvPr id="3" name="Image 2" descr="Une image contenant texte, Police, Graphique, capture d’écran&#10;&#10;Le contenu généré par l’IA peut être incorrect.">
          <a:extLst>
            <a:ext uri="{FF2B5EF4-FFF2-40B4-BE49-F238E27FC236}">
              <a16:creationId xmlns:a16="http://schemas.microsoft.com/office/drawing/2014/main" id="{22625C76-E313-47F3-88E8-4B9A3F4BE97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0" y="178078"/>
          <a:ext cx="2164211" cy="414516"/>
        </a:xfrm>
        <a:prstGeom prst="rect">
          <a:avLst/>
        </a:prstGeom>
      </xdr:spPr>
    </xdr:pic>
    <xdr:clientData/>
  </xdr:twoCellAnchor>
  <xdr:twoCellAnchor>
    <xdr:from>
      <xdr:col>3</xdr:col>
      <xdr:colOff>709340</xdr:colOff>
      <xdr:row>0</xdr:row>
      <xdr:rowOff>196850</xdr:rowOff>
    </xdr:from>
    <xdr:to>
      <xdr:col>3</xdr:col>
      <xdr:colOff>2443677</xdr:colOff>
      <xdr:row>0</xdr:row>
      <xdr:rowOff>690213</xdr:rowOff>
    </xdr:to>
    <xdr:sp macro="" textlink="">
      <xdr:nvSpPr>
        <xdr:cNvPr id="6" name="ZoneTexte 32">
          <a:extLst>
            <a:ext uri="{FF2B5EF4-FFF2-40B4-BE49-F238E27FC236}">
              <a16:creationId xmlns:a16="http://schemas.microsoft.com/office/drawing/2014/main" id="{6E60E37E-09F2-4C5B-B7BE-DA60D31EE6B9}"/>
            </a:ext>
          </a:extLst>
        </xdr:cNvPr>
        <xdr:cNvSpPr txBox="1"/>
      </xdr:nvSpPr>
      <xdr:spPr>
        <a:xfrm>
          <a:off x="5935390" y="196850"/>
          <a:ext cx="1734337" cy="493363"/>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900">
              <a:solidFill>
                <a:schemeClr val="bg1"/>
              </a:solidFill>
              <a:latin typeface="Montserrat" panose="00000500000000000000" pitchFamily="2" charset="0"/>
            </a:rPr>
            <a:t>cap-territoiresdurables.fr</a:t>
          </a:r>
        </a:p>
      </xdr:txBody>
    </xdr:sp>
    <xdr:clientData/>
  </xdr:twoCellAnchor>
  <xdr:twoCellAnchor>
    <xdr:from>
      <xdr:col>3</xdr:col>
      <xdr:colOff>704780</xdr:colOff>
      <xdr:row>0</xdr:row>
      <xdr:rowOff>397484</xdr:rowOff>
    </xdr:from>
    <xdr:to>
      <xdr:col>3</xdr:col>
      <xdr:colOff>2835236</xdr:colOff>
      <xdr:row>0</xdr:row>
      <xdr:rowOff>878147</xdr:rowOff>
    </xdr:to>
    <xdr:sp macro="" textlink="">
      <xdr:nvSpPr>
        <xdr:cNvPr id="7" name="ZoneTexte 33">
          <a:extLst>
            <a:ext uri="{FF2B5EF4-FFF2-40B4-BE49-F238E27FC236}">
              <a16:creationId xmlns:a16="http://schemas.microsoft.com/office/drawing/2014/main" id="{BB6EC4A2-BD89-4C83-8B82-6855A3A69489}"/>
            </a:ext>
          </a:extLst>
        </xdr:cNvPr>
        <xdr:cNvSpPr txBox="1"/>
      </xdr:nvSpPr>
      <xdr:spPr>
        <a:xfrm>
          <a:off x="5930830" y="397484"/>
          <a:ext cx="2130456" cy="480663"/>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fr-FR" sz="900">
              <a:solidFill>
                <a:schemeClr val="bg1"/>
              </a:solidFill>
              <a:latin typeface="Montserrat" panose="00000500000000000000" pitchFamily="2" charset="0"/>
            </a:rPr>
            <a:t>contact@francevilledurable.fr</a:t>
          </a:r>
        </a:p>
      </xdr:txBody>
    </xdr:sp>
    <xdr:clientData/>
  </xdr:twoCellAnchor>
  <xdr:twoCellAnchor editAs="oneCell">
    <xdr:from>
      <xdr:col>3</xdr:col>
      <xdr:colOff>549984</xdr:colOff>
      <xdr:row>0</xdr:row>
      <xdr:rowOff>454530</xdr:rowOff>
    </xdr:from>
    <xdr:to>
      <xdr:col>3</xdr:col>
      <xdr:colOff>710706</xdr:colOff>
      <xdr:row>0</xdr:row>
      <xdr:rowOff>615252</xdr:rowOff>
    </xdr:to>
    <xdr:pic>
      <xdr:nvPicPr>
        <xdr:cNvPr id="9" name="Graphique 37" descr="Enveloppe avec un remplissage uni">
          <a:extLst>
            <a:ext uri="{FF2B5EF4-FFF2-40B4-BE49-F238E27FC236}">
              <a16:creationId xmlns:a16="http://schemas.microsoft.com/office/drawing/2014/main" id="{2A71F720-F67B-4867-A7CB-02241C0BFFFA}"/>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5776034" y="454530"/>
          <a:ext cx="160722" cy="160722"/>
        </a:xfrm>
        <a:prstGeom prst="rect">
          <a:avLst/>
        </a:prstGeom>
      </xdr:spPr>
    </xdr:pic>
    <xdr:clientData/>
  </xdr:twoCellAnchor>
  <xdr:twoCellAnchor>
    <xdr:from>
      <xdr:col>1</xdr:col>
      <xdr:colOff>1390650</xdr:colOff>
      <xdr:row>0</xdr:row>
      <xdr:rowOff>234950</xdr:rowOff>
    </xdr:from>
    <xdr:to>
      <xdr:col>2</xdr:col>
      <xdr:colOff>1804554</xdr:colOff>
      <xdr:row>0</xdr:row>
      <xdr:rowOff>644987</xdr:rowOff>
    </xdr:to>
    <xdr:sp macro="" textlink="">
      <xdr:nvSpPr>
        <xdr:cNvPr id="12" name="Rectangle : coins arrondis 11">
          <a:extLst>
            <a:ext uri="{FF2B5EF4-FFF2-40B4-BE49-F238E27FC236}">
              <a16:creationId xmlns:a16="http://schemas.microsoft.com/office/drawing/2014/main" id="{F2465C4C-977F-4119-9770-E314F2B75B56}"/>
            </a:ext>
          </a:extLst>
        </xdr:cNvPr>
        <xdr:cNvSpPr/>
      </xdr:nvSpPr>
      <xdr:spPr>
        <a:xfrm>
          <a:off x="3162300" y="234950"/>
          <a:ext cx="2052204" cy="410037"/>
        </a:xfrm>
        <a:prstGeom prst="roundRect">
          <a:avLst>
            <a:gd name="adj" fmla="val 44543"/>
          </a:avLst>
        </a:prstGeom>
        <a:solidFill>
          <a:srgbClr val="EC5E3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xdr:from>
      <xdr:col>1</xdr:col>
      <xdr:colOff>1123140</xdr:colOff>
      <xdr:row>0</xdr:row>
      <xdr:rowOff>296923</xdr:rowOff>
    </xdr:from>
    <xdr:to>
      <xdr:col>3</xdr:col>
      <xdr:colOff>217340</xdr:colOff>
      <xdr:row>0</xdr:row>
      <xdr:rowOff>842108</xdr:rowOff>
    </xdr:to>
    <xdr:sp macro="" textlink="">
      <xdr:nvSpPr>
        <xdr:cNvPr id="5" name="TextBox 9">
          <a:extLst>
            <a:ext uri="{FF2B5EF4-FFF2-40B4-BE49-F238E27FC236}">
              <a16:creationId xmlns:a16="http://schemas.microsoft.com/office/drawing/2014/main" id="{DC4708CE-4B57-499C-B0F4-B6D1A4C490B6}"/>
            </a:ext>
          </a:extLst>
        </xdr:cNvPr>
        <xdr:cNvSpPr txBox="1"/>
      </xdr:nvSpPr>
      <xdr:spPr>
        <a:xfrm>
          <a:off x="2894790" y="296923"/>
          <a:ext cx="2548600" cy="545185"/>
        </a:xfrm>
        <a:prstGeom prst="rect">
          <a:avLst/>
        </a:prstGeom>
      </xdr:spPr>
      <xdr:txBody>
        <a:bodyPr wrap="square" lIns="0" tIns="0" rIns="0" bIns="0" rtlCol="0" anchor="t">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ts val="2755"/>
            </a:lnSpc>
            <a:spcBef>
              <a:spcPct val="0"/>
            </a:spcBef>
          </a:pPr>
          <a:r>
            <a:rPr lang="en-US" sz="2800" b="1">
              <a:solidFill>
                <a:schemeClr val="bg1"/>
              </a:solidFill>
              <a:latin typeface="Montserrat Bold"/>
              <a:ea typeface="Montserrat Bold"/>
              <a:cs typeface="Montserrat Bold"/>
              <a:sym typeface="Montserrat Bold"/>
            </a:rPr>
            <a:t>TUTORIEL</a:t>
          </a:r>
        </a:p>
      </xdr:txBody>
    </xdr:sp>
    <xdr:clientData/>
  </xdr:twoCellAnchor>
  <xdr:twoCellAnchor editAs="oneCell">
    <xdr:from>
      <xdr:col>3</xdr:col>
      <xdr:colOff>546100</xdr:colOff>
      <xdr:row>0</xdr:row>
      <xdr:rowOff>219808</xdr:rowOff>
    </xdr:from>
    <xdr:to>
      <xdr:col>3</xdr:col>
      <xdr:colOff>735632</xdr:colOff>
      <xdr:row>0</xdr:row>
      <xdr:rowOff>409340</xdr:rowOff>
    </xdr:to>
    <xdr:pic>
      <xdr:nvPicPr>
        <xdr:cNvPr id="8" name="Graphique 35" descr="Ordinateur portable avec un remplissage uni">
          <a:extLst>
            <a:ext uri="{FF2B5EF4-FFF2-40B4-BE49-F238E27FC236}">
              <a16:creationId xmlns:a16="http://schemas.microsoft.com/office/drawing/2014/main" id="{2E4BAD0A-4598-4E6C-970B-8D9AD0FE0CF5}"/>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5772150" y="219808"/>
          <a:ext cx="189532" cy="189532"/>
        </a:xfrm>
        <a:prstGeom prst="rect">
          <a:avLst/>
        </a:prstGeom>
      </xdr:spPr>
    </xdr:pic>
    <xdr:clientData/>
  </xdr:twoCellAnchor>
  <xdr:twoCellAnchor>
    <xdr:from>
      <xdr:col>0</xdr:col>
      <xdr:colOff>0</xdr:colOff>
      <xdr:row>36</xdr:row>
      <xdr:rowOff>0</xdr:rowOff>
    </xdr:from>
    <xdr:to>
      <xdr:col>3</xdr:col>
      <xdr:colOff>3130550</xdr:colOff>
      <xdr:row>36</xdr:row>
      <xdr:rowOff>622300</xdr:rowOff>
    </xdr:to>
    <xdr:sp macro="" textlink="">
      <xdr:nvSpPr>
        <xdr:cNvPr id="13" name="Rectangle 12">
          <a:extLst>
            <a:ext uri="{FF2B5EF4-FFF2-40B4-BE49-F238E27FC236}">
              <a16:creationId xmlns:a16="http://schemas.microsoft.com/office/drawing/2014/main" id="{6CF2914E-F7F9-4EBC-80FE-BDFA0CE4AED1}"/>
            </a:ext>
          </a:extLst>
        </xdr:cNvPr>
        <xdr:cNvSpPr/>
      </xdr:nvSpPr>
      <xdr:spPr>
        <a:xfrm>
          <a:off x="0" y="12661900"/>
          <a:ext cx="8356600" cy="622300"/>
        </a:xfrm>
        <a:prstGeom prst="rect">
          <a:avLst/>
        </a:prstGeom>
        <a:solidFill>
          <a:srgbClr val="00AACD"/>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fr-FR"/>
        </a:p>
      </xdr:txBody>
    </xdr:sp>
    <xdr:clientData/>
  </xdr:twoCellAnchor>
  <xdr:twoCellAnchor editAs="oneCell">
    <xdr:from>
      <xdr:col>1</xdr:col>
      <xdr:colOff>1342012</xdr:colOff>
      <xdr:row>36</xdr:row>
      <xdr:rowOff>31561</xdr:rowOff>
    </xdr:from>
    <xdr:to>
      <xdr:col>3</xdr:col>
      <xdr:colOff>290472</xdr:colOff>
      <xdr:row>36</xdr:row>
      <xdr:rowOff>491786</xdr:rowOff>
    </xdr:to>
    <xdr:pic>
      <xdr:nvPicPr>
        <xdr:cNvPr id="14" name="Image 13" descr="Une image contenant texte, Police, Graphique, capture d’écran&#10;&#10;Le contenu généré par l’IA peut être incorrect.">
          <a:extLst>
            <a:ext uri="{FF2B5EF4-FFF2-40B4-BE49-F238E27FC236}">
              <a16:creationId xmlns:a16="http://schemas.microsoft.com/office/drawing/2014/main" id="{7B893606-698B-4BC1-8862-E61CD885750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113662" y="12693461"/>
          <a:ext cx="2402860" cy="460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31748</xdr:colOff>
      <xdr:row>6</xdr:row>
      <xdr:rowOff>69850</xdr:rowOff>
    </xdr:from>
    <xdr:to>
      <xdr:col>2</xdr:col>
      <xdr:colOff>204106</xdr:colOff>
      <xdr:row>20</xdr:row>
      <xdr:rowOff>37797</xdr:rowOff>
    </xdr:to>
    <xdr:graphicFrame macro="">
      <xdr:nvGraphicFramePr>
        <xdr:cNvPr id="14" name="Graphique 1">
          <a:extLst>
            <a:ext uri="{FF2B5EF4-FFF2-40B4-BE49-F238E27FC236}">
              <a16:creationId xmlns:a16="http://schemas.microsoft.com/office/drawing/2014/main" id="{966181A3-E10E-0B16-80D8-923EF7ED08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7555</xdr:colOff>
      <xdr:row>0</xdr:row>
      <xdr:rowOff>7559</xdr:rowOff>
    </xdr:from>
    <xdr:to>
      <xdr:col>3</xdr:col>
      <xdr:colOff>1751688</xdr:colOff>
      <xdr:row>0</xdr:row>
      <xdr:rowOff>439359</xdr:rowOff>
    </xdr:to>
    <xdr:sp macro="" textlink="">
      <xdr:nvSpPr>
        <xdr:cNvPr id="2" name="Rectangle 1">
          <a:extLst>
            <a:ext uri="{FF2B5EF4-FFF2-40B4-BE49-F238E27FC236}">
              <a16:creationId xmlns:a16="http://schemas.microsoft.com/office/drawing/2014/main" id="{9DC93959-9B42-4A92-98C5-C1AB2ED3B32F}"/>
            </a:ext>
          </a:extLst>
        </xdr:cNvPr>
        <xdr:cNvSpPr/>
      </xdr:nvSpPr>
      <xdr:spPr>
        <a:xfrm>
          <a:off x="3379103" y="7559"/>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19049</xdr:colOff>
      <xdr:row>28</xdr:row>
      <xdr:rowOff>10577</xdr:rowOff>
    </xdr:from>
    <xdr:to>
      <xdr:col>6</xdr:col>
      <xdr:colOff>372533</xdr:colOff>
      <xdr:row>48</xdr:row>
      <xdr:rowOff>143933</xdr:rowOff>
    </xdr:to>
    <xdr:graphicFrame macro="">
      <xdr:nvGraphicFramePr>
        <xdr:cNvPr id="5" name="Graphique 16">
          <a:extLst>
            <a:ext uri="{FF2B5EF4-FFF2-40B4-BE49-F238E27FC236}">
              <a16:creationId xmlns:a16="http://schemas.microsoft.com/office/drawing/2014/main" id="{AA675989-4F4F-D0FF-9BD0-2B182ECA0E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8422</xdr:colOff>
      <xdr:row>0</xdr:row>
      <xdr:rowOff>8460</xdr:rowOff>
    </xdr:from>
    <xdr:to>
      <xdr:col>0</xdr:col>
      <xdr:colOff>1752555</xdr:colOff>
      <xdr:row>1</xdr:row>
      <xdr:rowOff>25393</xdr:rowOff>
    </xdr:to>
    <xdr:sp macro="" textlink="">
      <xdr:nvSpPr>
        <xdr:cNvPr id="2" name="Rectangle 1">
          <a:extLst>
            <a:ext uri="{FF2B5EF4-FFF2-40B4-BE49-F238E27FC236}">
              <a16:creationId xmlns:a16="http://schemas.microsoft.com/office/drawing/2014/main" id="{AB78F904-94B0-2131-7DE5-E08288002027}"/>
            </a:ext>
          </a:extLst>
        </xdr:cNvPr>
        <xdr:cNvSpPr/>
      </xdr:nvSpPr>
      <xdr:spPr>
        <a:xfrm>
          <a:off x="8422" y="8460"/>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122761</xdr:colOff>
      <xdr:row>22</xdr:row>
      <xdr:rowOff>118532</xdr:rowOff>
    </xdr:from>
    <xdr:to>
      <xdr:col>10</xdr:col>
      <xdr:colOff>253996</xdr:colOff>
      <xdr:row>45</xdr:row>
      <xdr:rowOff>110067</xdr:rowOff>
    </xdr:to>
    <xdr:graphicFrame macro="">
      <xdr:nvGraphicFramePr>
        <xdr:cNvPr id="8" name="Graphique 7">
          <a:extLst>
            <a:ext uri="{FF2B5EF4-FFF2-40B4-BE49-F238E27FC236}">
              <a16:creationId xmlns:a16="http://schemas.microsoft.com/office/drawing/2014/main" id="{E8CFFCD8-C509-E3B3-7714-7AEE61A812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1744133</xdr:colOff>
      <xdr:row>1</xdr:row>
      <xdr:rowOff>8466</xdr:rowOff>
    </xdr:to>
    <xdr:sp macro="" textlink="">
      <xdr:nvSpPr>
        <xdr:cNvPr id="2" name="Rectangle 1">
          <a:extLst>
            <a:ext uri="{FF2B5EF4-FFF2-40B4-BE49-F238E27FC236}">
              <a16:creationId xmlns:a16="http://schemas.microsoft.com/office/drawing/2014/main" id="{BC57B168-96AD-4BF6-AD42-D9EED16D9350}"/>
            </a:ext>
          </a:extLst>
        </xdr:cNvPr>
        <xdr:cNvSpPr/>
      </xdr:nvSpPr>
      <xdr:spPr>
        <a:xfrm>
          <a:off x="0" y="0"/>
          <a:ext cx="1744133" cy="423333"/>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131232</xdr:colOff>
      <xdr:row>8</xdr:row>
      <xdr:rowOff>160867</xdr:rowOff>
    </xdr:from>
    <xdr:to>
      <xdr:col>12</xdr:col>
      <xdr:colOff>101599</xdr:colOff>
      <xdr:row>24</xdr:row>
      <xdr:rowOff>59266</xdr:rowOff>
    </xdr:to>
    <xdr:graphicFrame macro="">
      <xdr:nvGraphicFramePr>
        <xdr:cNvPr id="3" name="Graphique 2">
          <a:extLst>
            <a:ext uri="{FF2B5EF4-FFF2-40B4-BE49-F238E27FC236}">
              <a16:creationId xmlns:a16="http://schemas.microsoft.com/office/drawing/2014/main" id="{6482CC1A-3C38-32DC-E396-C439F55AE6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1744133</xdr:colOff>
      <xdr:row>1</xdr:row>
      <xdr:rowOff>16933</xdr:rowOff>
    </xdr:to>
    <xdr:sp macro="" textlink="">
      <xdr:nvSpPr>
        <xdr:cNvPr id="2" name="Rectangle 1">
          <a:extLst>
            <a:ext uri="{FF2B5EF4-FFF2-40B4-BE49-F238E27FC236}">
              <a16:creationId xmlns:a16="http://schemas.microsoft.com/office/drawing/2014/main" id="{63592415-1B19-43CE-BC16-73E3D51C6319}"/>
            </a:ext>
          </a:extLst>
        </xdr:cNvPr>
        <xdr:cNvSpPr/>
      </xdr:nvSpPr>
      <xdr:spPr>
        <a:xfrm>
          <a:off x="0" y="0"/>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38099</xdr:colOff>
      <xdr:row>14</xdr:row>
      <xdr:rowOff>160869</xdr:rowOff>
    </xdr:from>
    <xdr:to>
      <xdr:col>9</xdr:col>
      <xdr:colOff>753533</xdr:colOff>
      <xdr:row>29</xdr:row>
      <xdr:rowOff>152400</xdr:rowOff>
    </xdr:to>
    <xdr:graphicFrame macro="">
      <xdr:nvGraphicFramePr>
        <xdr:cNvPr id="7" name="Graphique 1">
          <a:extLst>
            <a:ext uri="{FF2B5EF4-FFF2-40B4-BE49-F238E27FC236}">
              <a16:creationId xmlns:a16="http://schemas.microsoft.com/office/drawing/2014/main" id="{6EEF297C-4994-EDBB-70A3-1AE55C49A3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0</xdr:col>
      <xdr:colOff>1744133</xdr:colOff>
      <xdr:row>1</xdr:row>
      <xdr:rowOff>16933</xdr:rowOff>
    </xdr:to>
    <xdr:sp macro="" textlink="">
      <xdr:nvSpPr>
        <xdr:cNvPr id="2" name="Rectangle 1">
          <a:extLst>
            <a:ext uri="{FF2B5EF4-FFF2-40B4-BE49-F238E27FC236}">
              <a16:creationId xmlns:a16="http://schemas.microsoft.com/office/drawing/2014/main" id="{60F4D62B-460B-4CDA-ACB1-27BC5FDA70B7}"/>
            </a:ext>
          </a:extLst>
        </xdr:cNvPr>
        <xdr:cNvSpPr/>
      </xdr:nvSpPr>
      <xdr:spPr>
        <a:xfrm>
          <a:off x="0" y="0"/>
          <a:ext cx="1744133" cy="4318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200" b="1">
              <a:solidFill>
                <a:srgbClr val="00B0F0"/>
              </a:solidFill>
            </a:rPr>
            <a:t>CAP Territoires Durables</a:t>
          </a:r>
          <a:br>
            <a:rPr lang="fr-FR" sz="1100" b="1">
              <a:solidFill>
                <a:srgbClr val="00B0F0"/>
              </a:solidFill>
            </a:rPr>
          </a:br>
          <a:r>
            <a:rPr lang="fr-FR" sz="900" b="0">
              <a:solidFill>
                <a:srgbClr val="00B0F0"/>
              </a:solidFill>
            </a:rPr>
            <a:t>Connaître</a:t>
          </a:r>
          <a:r>
            <a:rPr lang="fr-FR" sz="900" b="0" baseline="0">
              <a:solidFill>
                <a:srgbClr val="00B0F0"/>
              </a:solidFill>
            </a:rPr>
            <a:t> - Arbitrer - Planifier</a:t>
          </a:r>
          <a:endParaRPr lang="fr-FR" sz="900" b="0">
            <a:solidFill>
              <a:srgbClr val="00B0F0"/>
            </a:solidFill>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8</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52444-B60B-4BAB-93A3-31913E6FF0A1}">
  <dimension ref="A1:I37"/>
  <sheetViews>
    <sheetView showGridLines="0" workbookViewId="0">
      <selection activeCell="F36" sqref="F36"/>
    </sheetView>
  </sheetViews>
  <sheetFormatPr baseColWidth="10" defaultRowHeight="14.5" x14ac:dyDescent="0.35"/>
  <cols>
    <col min="1" max="1" width="25.36328125" customWidth="1"/>
    <col min="2" max="2" width="23.453125" customWidth="1"/>
    <col min="3" max="3" width="26" customWidth="1"/>
    <col min="4" max="4" width="44.90625" customWidth="1"/>
  </cols>
  <sheetData>
    <row r="1" spans="1:9" ht="71" customHeight="1" thickBot="1" x14ac:dyDescent="0.4">
      <c r="A1" s="218"/>
      <c r="B1" s="219"/>
      <c r="C1" s="219"/>
      <c r="D1" s="220"/>
      <c r="G1" s="208"/>
      <c r="H1" s="208"/>
    </row>
    <row r="2" spans="1:9" ht="24" customHeight="1" thickBot="1" x14ac:dyDescent="0.4">
      <c r="A2" s="234" t="s">
        <v>221</v>
      </c>
      <c r="B2" s="235"/>
      <c r="C2" s="235"/>
      <c r="D2" s="236"/>
    </row>
    <row r="3" spans="1:9" ht="110" customHeight="1" x14ac:dyDescent="0.35">
      <c r="A3" s="227" t="s">
        <v>212</v>
      </c>
      <c r="B3" s="221"/>
      <c r="C3" s="221"/>
      <c r="D3" s="231"/>
    </row>
    <row r="4" spans="1:9" ht="10.5" customHeight="1" x14ac:dyDescent="0.35">
      <c r="A4" s="212"/>
      <c r="D4" s="213"/>
    </row>
    <row r="5" spans="1:9" ht="24" customHeight="1" x14ac:dyDescent="0.35">
      <c r="A5" s="224" t="s">
        <v>211</v>
      </c>
      <c r="B5" s="225"/>
      <c r="C5" s="225"/>
      <c r="D5" s="226"/>
    </row>
    <row r="6" spans="1:9" ht="10" customHeight="1" x14ac:dyDescent="0.35">
      <c r="A6" s="212"/>
      <c r="D6" s="213"/>
    </row>
    <row r="7" spans="1:9" ht="99.5" customHeight="1" x14ac:dyDescent="0.35">
      <c r="A7" s="227" t="s">
        <v>213</v>
      </c>
      <c r="B7" s="222"/>
      <c r="C7" s="222"/>
      <c r="D7" s="223"/>
      <c r="E7" s="207"/>
      <c r="F7" s="207"/>
      <c r="G7" s="207"/>
      <c r="H7" s="207"/>
      <c r="I7" s="207"/>
    </row>
    <row r="8" spans="1:9" x14ac:dyDescent="0.35">
      <c r="A8" s="212"/>
      <c r="D8" s="213"/>
    </row>
    <row r="9" spans="1:9" ht="16" x14ac:dyDescent="0.35">
      <c r="A9" s="228" t="s">
        <v>214</v>
      </c>
      <c r="B9" s="229"/>
      <c r="C9" s="229"/>
      <c r="D9" s="230"/>
    </row>
    <row r="10" spans="1:9" ht="40" customHeight="1" x14ac:dyDescent="0.35">
      <c r="A10" s="212"/>
      <c r="B10" s="221" t="s">
        <v>215</v>
      </c>
      <c r="C10" s="221"/>
      <c r="D10" s="231"/>
    </row>
    <row r="11" spans="1:9" ht="37" customHeight="1" x14ac:dyDescent="0.4">
      <c r="A11" s="214"/>
      <c r="B11" s="221" t="s">
        <v>216</v>
      </c>
      <c r="C11" s="221"/>
      <c r="D11" s="231"/>
    </row>
    <row r="12" spans="1:9" ht="32.5" customHeight="1" x14ac:dyDescent="0.35">
      <c r="A12" s="212"/>
      <c r="B12" s="221" t="s">
        <v>217</v>
      </c>
      <c r="C12" s="221"/>
      <c r="D12" s="231"/>
    </row>
    <row r="13" spans="1:9" x14ac:dyDescent="0.35">
      <c r="A13" s="212"/>
      <c r="D13" s="213"/>
    </row>
    <row r="14" spans="1:9" x14ac:dyDescent="0.35">
      <c r="A14" s="212"/>
      <c r="D14" s="213"/>
    </row>
    <row r="15" spans="1:9" x14ac:dyDescent="0.35">
      <c r="A15" s="212"/>
      <c r="B15" s="215"/>
      <c r="D15" s="213"/>
    </row>
    <row r="16" spans="1:9" x14ac:dyDescent="0.35">
      <c r="A16" s="212"/>
      <c r="D16" s="213"/>
    </row>
    <row r="17" spans="1:4" x14ac:dyDescent="0.35">
      <c r="A17" s="212"/>
      <c r="D17" s="213"/>
    </row>
    <row r="18" spans="1:4" x14ac:dyDescent="0.35">
      <c r="A18" s="212"/>
      <c r="D18" s="213"/>
    </row>
    <row r="19" spans="1:4" x14ac:dyDescent="0.35">
      <c r="A19" s="212"/>
      <c r="D19" s="213"/>
    </row>
    <row r="20" spans="1:4" x14ac:dyDescent="0.35">
      <c r="A20" s="212"/>
      <c r="D20" s="213"/>
    </row>
    <row r="21" spans="1:4" x14ac:dyDescent="0.35">
      <c r="A21" s="212"/>
      <c r="D21" s="213"/>
    </row>
    <row r="22" spans="1:4" x14ac:dyDescent="0.35">
      <c r="A22" s="212"/>
      <c r="D22" s="213"/>
    </row>
    <row r="23" spans="1:4" ht="18.5" customHeight="1" x14ac:dyDescent="0.35">
      <c r="A23" s="212"/>
      <c r="B23" s="222" t="s">
        <v>218</v>
      </c>
      <c r="C23" s="222"/>
      <c r="D23" s="223"/>
    </row>
    <row r="24" spans="1:4" ht="59" customHeight="1" x14ac:dyDescent="0.35">
      <c r="A24" s="216"/>
      <c r="B24" s="221" t="s">
        <v>219</v>
      </c>
      <c r="C24" s="222"/>
      <c r="D24" s="223"/>
    </row>
    <row r="25" spans="1:4" x14ac:dyDescent="0.35">
      <c r="A25" s="212"/>
      <c r="D25" s="213"/>
    </row>
    <row r="26" spans="1:4" x14ac:dyDescent="0.35">
      <c r="A26" s="212"/>
      <c r="D26" s="213"/>
    </row>
    <row r="27" spans="1:4" x14ac:dyDescent="0.35">
      <c r="A27" s="212"/>
      <c r="D27" s="213"/>
    </row>
    <row r="28" spans="1:4" x14ac:dyDescent="0.35">
      <c r="A28" s="212"/>
      <c r="D28" s="213"/>
    </row>
    <row r="29" spans="1:4" x14ac:dyDescent="0.35">
      <c r="A29" s="212"/>
      <c r="D29" s="213"/>
    </row>
    <row r="30" spans="1:4" x14ac:dyDescent="0.35">
      <c r="A30" s="212"/>
      <c r="D30" s="213"/>
    </row>
    <row r="31" spans="1:4" x14ac:dyDescent="0.35">
      <c r="A31" s="212"/>
      <c r="D31" s="213"/>
    </row>
    <row r="32" spans="1:4" x14ac:dyDescent="0.35">
      <c r="A32" s="212"/>
      <c r="D32" s="213"/>
    </row>
    <row r="33" spans="1:4" x14ac:dyDescent="0.35">
      <c r="A33" s="212"/>
      <c r="D33" s="213"/>
    </row>
    <row r="34" spans="1:4" x14ac:dyDescent="0.35">
      <c r="A34" s="212"/>
      <c r="D34" s="213"/>
    </row>
    <row r="35" spans="1:4" x14ac:dyDescent="0.35">
      <c r="A35" s="212"/>
      <c r="D35" s="213"/>
    </row>
    <row r="36" spans="1:4" ht="126" customHeight="1" x14ac:dyDescent="0.35">
      <c r="A36" s="212"/>
      <c r="B36" s="221" t="s">
        <v>220</v>
      </c>
      <c r="C36" s="222"/>
      <c r="D36" s="223"/>
    </row>
    <row r="37" spans="1:4" ht="49.5" customHeight="1" thickBot="1" x14ac:dyDescent="0.4">
      <c r="A37" s="232"/>
      <c r="B37" s="232"/>
      <c r="C37" s="232"/>
      <c r="D37" s="233"/>
    </row>
  </sheetData>
  <mergeCells count="13">
    <mergeCell ref="A37:D37"/>
    <mergeCell ref="A3:D3"/>
    <mergeCell ref="A2:D2"/>
    <mergeCell ref="B23:D23"/>
    <mergeCell ref="B24:D24"/>
    <mergeCell ref="A1:D1"/>
    <mergeCell ref="B36:D36"/>
    <mergeCell ref="A5:D5"/>
    <mergeCell ref="A7:D7"/>
    <mergeCell ref="A9:D9"/>
    <mergeCell ref="B10:D10"/>
    <mergeCell ref="B11:D11"/>
    <mergeCell ref="B12:D1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0A884-3936-4BC7-84CF-E867B9EAF284}">
  <dimension ref="A1:S24"/>
  <sheetViews>
    <sheetView tabSelected="1" zoomScale="75" zoomScaleNormal="75" workbookViewId="0">
      <selection activeCell="P12" sqref="P12"/>
    </sheetView>
  </sheetViews>
  <sheetFormatPr baseColWidth="10" defaultColWidth="11.453125" defaultRowHeight="14.5" x14ac:dyDescent="0.35"/>
  <cols>
    <col min="1" max="1" width="33.81640625" customWidth="1"/>
    <col min="3" max="3" width="3" customWidth="1"/>
    <col min="4" max="4" width="30.453125" customWidth="1"/>
    <col min="7" max="7" width="11.81640625" customWidth="1"/>
    <col min="11" max="11" width="7.1796875" customWidth="1"/>
    <col min="12" max="12" width="12.1796875" style="4" customWidth="1"/>
    <col min="13" max="13" width="14.26953125" customWidth="1"/>
    <col min="14" max="14" width="4.453125" customWidth="1"/>
    <col min="15" max="15" width="8" style="4" customWidth="1"/>
    <col min="16" max="16" width="6.6328125" customWidth="1"/>
    <col min="17" max="17" width="6.7265625" customWidth="1"/>
  </cols>
  <sheetData>
    <row r="1" spans="1:19" ht="43" customHeight="1" thickBot="1" x14ac:dyDescent="0.4">
      <c r="A1" s="250" t="s">
        <v>210</v>
      </c>
      <c r="B1" s="251"/>
      <c r="C1" s="74"/>
      <c r="D1" s="241" t="s">
        <v>194</v>
      </c>
      <c r="E1" s="242"/>
      <c r="F1" s="242"/>
      <c r="G1" s="242"/>
      <c r="H1" s="242"/>
      <c r="I1" s="242"/>
      <c r="J1" s="242"/>
      <c r="K1" s="243"/>
      <c r="L1" s="31" t="s">
        <v>193</v>
      </c>
      <c r="M1" s="252" t="s">
        <v>169</v>
      </c>
      <c r="N1" s="253"/>
      <c r="O1" s="113"/>
      <c r="P1" s="74"/>
      <c r="Q1" s="74"/>
      <c r="R1" s="74"/>
      <c r="S1" s="74"/>
    </row>
    <row r="2" spans="1:19" ht="15" customHeight="1" x14ac:dyDescent="0.35">
      <c r="A2" s="178" t="s">
        <v>195</v>
      </c>
      <c r="B2" s="179">
        <f>Environnemental!B29</f>
        <v>9.2361111111111107</v>
      </c>
      <c r="C2" s="74"/>
      <c r="D2" s="254" t="s">
        <v>150</v>
      </c>
      <c r="E2" s="255"/>
      <c r="F2" s="255"/>
      <c r="G2" s="255"/>
      <c r="H2" s="255"/>
      <c r="I2" s="255"/>
      <c r="J2" s="255"/>
      <c r="K2" s="256"/>
      <c r="L2" s="32" t="s">
        <v>151</v>
      </c>
      <c r="M2" s="173" t="s">
        <v>151</v>
      </c>
      <c r="N2" s="112">
        <v>2</v>
      </c>
      <c r="O2" s="113"/>
      <c r="P2" s="74"/>
      <c r="Q2" s="74"/>
      <c r="R2" s="74"/>
      <c r="S2" s="74"/>
    </row>
    <row r="3" spans="1:19" x14ac:dyDescent="0.35">
      <c r="A3" s="178" t="s">
        <v>196</v>
      </c>
      <c r="B3" s="179">
        <f>'Socio-économique'!B51</f>
        <v>7.0530303030303028</v>
      </c>
      <c r="C3" s="74"/>
      <c r="D3" s="247" t="s">
        <v>152</v>
      </c>
      <c r="E3" s="248"/>
      <c r="F3" s="248"/>
      <c r="G3" s="248"/>
      <c r="H3" s="248"/>
      <c r="I3" s="248"/>
      <c r="J3" s="248"/>
      <c r="K3" s="249"/>
      <c r="L3" s="33" t="s">
        <v>153</v>
      </c>
      <c r="M3" s="174" t="s">
        <v>161</v>
      </c>
      <c r="N3" s="67">
        <v>1</v>
      </c>
      <c r="O3" s="113"/>
      <c r="P3" s="74"/>
      <c r="Q3" s="74"/>
      <c r="R3" s="74"/>
      <c r="S3" s="74"/>
    </row>
    <row r="4" spans="1:19" ht="15" customHeight="1" thickBot="1" x14ac:dyDescent="0.4">
      <c r="A4" s="178" t="s">
        <v>197</v>
      </c>
      <c r="B4" s="179">
        <f>'Risques &amp; Adaptation'!B17</f>
        <v>6.1111111111111107</v>
      </c>
      <c r="C4" s="74"/>
      <c r="D4" s="247" t="s">
        <v>154</v>
      </c>
      <c r="E4" s="248"/>
      <c r="F4" s="248"/>
      <c r="G4" s="248"/>
      <c r="H4" s="248"/>
      <c r="I4" s="248"/>
      <c r="J4" s="248"/>
      <c r="K4" s="249"/>
      <c r="L4" s="33" t="s">
        <v>161</v>
      </c>
      <c r="M4" s="175" t="s">
        <v>153</v>
      </c>
      <c r="N4" s="68">
        <v>0</v>
      </c>
      <c r="O4" s="113"/>
      <c r="P4" s="74"/>
      <c r="Q4" s="74"/>
      <c r="R4" s="74"/>
      <c r="S4" s="74"/>
    </row>
    <row r="5" spans="1:19" ht="15" customHeight="1" thickBot="1" x14ac:dyDescent="0.4">
      <c r="A5" s="180" t="s">
        <v>198</v>
      </c>
      <c r="B5" s="181">
        <f>Ressources!B29</f>
        <v>7.3214285714285712</v>
      </c>
      <c r="C5" s="74"/>
      <c r="D5" s="247" t="s">
        <v>155</v>
      </c>
      <c r="E5" s="248"/>
      <c r="F5" s="248"/>
      <c r="G5" s="248"/>
      <c r="H5" s="248"/>
      <c r="I5" s="248"/>
      <c r="J5" s="248"/>
      <c r="K5" s="249"/>
      <c r="L5" s="33" t="s">
        <v>151</v>
      </c>
      <c r="M5" s="74"/>
      <c r="N5" s="74"/>
      <c r="O5" s="113"/>
      <c r="P5" s="74"/>
      <c r="Q5" s="74"/>
      <c r="R5" s="74"/>
      <c r="S5" s="74"/>
    </row>
    <row r="6" spans="1:19" x14ac:dyDescent="0.35">
      <c r="A6" s="182" t="s">
        <v>156</v>
      </c>
      <c r="B6" s="183">
        <f>AVERAGE(B2:B5)</f>
        <v>7.4304202741702738</v>
      </c>
      <c r="C6" s="74"/>
      <c r="D6" s="247" t="s">
        <v>157</v>
      </c>
      <c r="E6" s="248"/>
      <c r="F6" s="248"/>
      <c r="G6" s="248"/>
      <c r="H6" s="248"/>
      <c r="I6" s="248"/>
      <c r="J6" s="248"/>
      <c r="K6" s="249"/>
      <c r="L6" s="33" t="s">
        <v>151</v>
      </c>
      <c r="M6" s="74"/>
      <c r="N6" s="74"/>
      <c r="O6" s="113"/>
      <c r="P6" s="74"/>
      <c r="Q6" s="74"/>
      <c r="R6" s="74"/>
      <c r="S6" s="74"/>
    </row>
    <row r="7" spans="1:19" x14ac:dyDescent="0.35">
      <c r="A7" s="74"/>
      <c r="B7" s="74"/>
      <c r="C7" s="74"/>
      <c r="D7" s="247" t="s">
        <v>158</v>
      </c>
      <c r="E7" s="248"/>
      <c r="F7" s="248"/>
      <c r="G7" s="248"/>
      <c r="H7" s="248"/>
      <c r="I7" s="248"/>
      <c r="J7" s="248"/>
      <c r="K7" s="249"/>
      <c r="L7" s="33" t="s">
        <v>151</v>
      </c>
      <c r="M7" s="74"/>
      <c r="N7" s="74"/>
      <c r="O7" s="113"/>
      <c r="P7" s="74"/>
      <c r="Q7" s="74"/>
      <c r="R7" s="74"/>
      <c r="S7" s="74"/>
    </row>
    <row r="8" spans="1:19" x14ac:dyDescent="0.35">
      <c r="A8" s="74"/>
      <c r="B8" s="74"/>
      <c r="C8" s="74"/>
      <c r="D8" s="247" t="s">
        <v>159</v>
      </c>
      <c r="E8" s="248"/>
      <c r="F8" s="248"/>
      <c r="G8" s="248"/>
      <c r="H8" s="248"/>
      <c r="I8" s="248"/>
      <c r="J8" s="248"/>
      <c r="K8" s="249"/>
      <c r="L8" s="33" t="s">
        <v>151</v>
      </c>
      <c r="M8" s="74"/>
      <c r="N8" s="74"/>
      <c r="O8" s="113"/>
      <c r="P8" s="74"/>
      <c r="Q8" s="74"/>
      <c r="R8" s="74"/>
      <c r="S8" s="74"/>
    </row>
    <row r="9" spans="1:19" x14ac:dyDescent="0.35">
      <c r="A9" s="74"/>
      <c r="B9" s="74"/>
      <c r="C9" s="74"/>
      <c r="D9" s="247" t="s">
        <v>162</v>
      </c>
      <c r="E9" s="248"/>
      <c r="F9" s="248"/>
      <c r="G9" s="248"/>
      <c r="H9" s="248"/>
      <c r="I9" s="248"/>
      <c r="J9" s="248"/>
      <c r="K9" s="249"/>
      <c r="L9" s="33" t="s">
        <v>161</v>
      </c>
      <c r="M9" s="74"/>
      <c r="N9" s="74"/>
      <c r="O9" s="113"/>
      <c r="P9" s="74"/>
      <c r="Q9" s="74"/>
      <c r="R9" s="74"/>
      <c r="S9" s="74"/>
    </row>
    <row r="10" spans="1:19" x14ac:dyDescent="0.35">
      <c r="A10" s="74"/>
      <c r="B10" s="74"/>
      <c r="C10" s="74"/>
      <c r="D10" s="247" t="s">
        <v>160</v>
      </c>
      <c r="E10" s="248"/>
      <c r="F10" s="248"/>
      <c r="G10" s="248"/>
      <c r="H10" s="248"/>
      <c r="I10" s="248"/>
      <c r="J10" s="248"/>
      <c r="K10" s="249"/>
      <c r="L10" s="33" t="s">
        <v>151</v>
      </c>
      <c r="M10" s="74"/>
      <c r="N10" s="74"/>
      <c r="O10" s="113"/>
      <c r="P10" s="74"/>
      <c r="Q10" s="74"/>
      <c r="R10" s="74"/>
      <c r="S10" s="74"/>
    </row>
    <row r="11" spans="1:19" x14ac:dyDescent="0.35">
      <c r="A11" s="74"/>
      <c r="B11" s="74"/>
      <c r="C11" s="74"/>
      <c r="D11" s="247"/>
      <c r="E11" s="248"/>
      <c r="F11" s="248"/>
      <c r="G11" s="248"/>
      <c r="H11" s="248"/>
      <c r="I11" s="248"/>
      <c r="J11" s="248"/>
      <c r="K11" s="249"/>
      <c r="L11" s="33"/>
      <c r="M11" s="74"/>
      <c r="N11" s="74"/>
      <c r="O11" s="113"/>
      <c r="P11" s="74"/>
      <c r="Q11" s="74"/>
      <c r="R11" s="74"/>
      <c r="S11" s="74"/>
    </row>
    <row r="12" spans="1:19" x14ac:dyDescent="0.35">
      <c r="A12" s="74"/>
      <c r="B12" s="74"/>
      <c r="C12" s="74"/>
      <c r="D12" s="247"/>
      <c r="E12" s="248"/>
      <c r="F12" s="248"/>
      <c r="G12" s="248"/>
      <c r="H12" s="248"/>
      <c r="I12" s="248"/>
      <c r="J12" s="248"/>
      <c r="K12" s="249"/>
      <c r="L12" s="33"/>
      <c r="M12" s="74"/>
      <c r="N12" s="74"/>
      <c r="O12" s="113"/>
      <c r="P12" s="74"/>
      <c r="Q12" s="74"/>
      <c r="R12" s="74"/>
      <c r="S12" s="74"/>
    </row>
    <row r="13" spans="1:19" x14ac:dyDescent="0.35">
      <c r="A13" s="74"/>
      <c r="B13" s="74"/>
      <c r="C13" s="74"/>
      <c r="D13" s="247"/>
      <c r="E13" s="248"/>
      <c r="F13" s="248"/>
      <c r="G13" s="248"/>
      <c r="H13" s="248"/>
      <c r="I13" s="248"/>
      <c r="J13" s="248"/>
      <c r="K13" s="249"/>
      <c r="L13" s="33"/>
      <c r="M13" s="74"/>
      <c r="N13" s="74"/>
      <c r="O13" s="113"/>
      <c r="P13" s="74"/>
      <c r="Q13" s="74"/>
      <c r="R13" s="74"/>
      <c r="S13" s="74"/>
    </row>
    <row r="14" spans="1:19" x14ac:dyDescent="0.35">
      <c r="A14" s="74"/>
      <c r="B14" s="74"/>
      <c r="C14" s="74"/>
      <c r="D14" s="247"/>
      <c r="E14" s="248"/>
      <c r="F14" s="248"/>
      <c r="G14" s="248"/>
      <c r="H14" s="248"/>
      <c r="I14" s="248"/>
      <c r="J14" s="248"/>
      <c r="K14" s="249"/>
      <c r="L14" s="33"/>
      <c r="M14" s="74"/>
      <c r="N14" s="74"/>
      <c r="O14" s="113"/>
      <c r="P14" s="74"/>
      <c r="Q14" s="74"/>
      <c r="R14" s="74"/>
      <c r="S14" s="74"/>
    </row>
    <row r="15" spans="1:19" ht="15" thickBot="1" x14ac:dyDescent="0.4">
      <c r="A15" s="74"/>
      <c r="B15" s="74"/>
      <c r="C15" s="74"/>
      <c r="D15" s="237"/>
      <c r="E15" s="238"/>
      <c r="F15" s="238"/>
      <c r="G15" s="238"/>
      <c r="H15" s="238"/>
      <c r="I15" s="238"/>
      <c r="J15" s="238"/>
      <c r="K15" s="239"/>
      <c r="L15" s="34"/>
      <c r="M15" s="74"/>
      <c r="N15" s="74"/>
      <c r="O15" s="113"/>
      <c r="P15" s="74"/>
      <c r="Q15" s="74"/>
      <c r="R15" s="74"/>
      <c r="S15" s="74"/>
    </row>
    <row r="16" spans="1:19" ht="25.5" customHeight="1" thickBot="1" x14ac:dyDescent="0.4">
      <c r="A16" s="74"/>
      <c r="B16" s="74"/>
      <c r="C16" s="74"/>
      <c r="D16" s="74"/>
      <c r="E16" s="74"/>
      <c r="F16" s="74"/>
      <c r="G16" s="74"/>
      <c r="H16" s="244" t="s">
        <v>149</v>
      </c>
      <c r="I16" s="245"/>
      <c r="J16" s="245"/>
      <c r="K16" s="246"/>
      <c r="L16" s="176">
        <f>Formules!AB6/(Formules!AC6*$N$2)*10</f>
        <v>7.7777777777777777</v>
      </c>
      <c r="M16" s="74"/>
      <c r="N16" s="74"/>
      <c r="O16" s="113"/>
      <c r="P16" s="74"/>
      <c r="Q16" s="74"/>
      <c r="R16" s="74"/>
      <c r="S16" s="74"/>
    </row>
    <row r="17" spans="1:19" ht="23.5" x14ac:dyDescent="0.35">
      <c r="A17" s="74"/>
      <c r="B17" s="74"/>
      <c r="C17" s="74"/>
      <c r="D17" s="240"/>
      <c r="E17" s="240"/>
      <c r="F17" s="74"/>
      <c r="G17" s="74"/>
      <c r="H17" s="74"/>
      <c r="I17" s="74"/>
      <c r="J17" s="74"/>
      <c r="K17" s="74"/>
      <c r="L17" s="113"/>
      <c r="M17" s="74"/>
      <c r="N17" s="74"/>
      <c r="O17" s="113"/>
      <c r="P17" s="74"/>
      <c r="Q17" s="74"/>
      <c r="R17" s="74"/>
      <c r="S17" s="74"/>
    </row>
    <row r="18" spans="1:19" x14ac:dyDescent="0.35">
      <c r="A18" s="74"/>
      <c r="B18" s="74"/>
      <c r="C18" s="74"/>
      <c r="D18" s="74"/>
      <c r="E18" s="209"/>
      <c r="F18" s="74"/>
      <c r="G18" s="74"/>
      <c r="H18" s="74"/>
      <c r="I18" s="74"/>
      <c r="J18" s="74"/>
      <c r="K18" s="74"/>
      <c r="L18" s="113"/>
      <c r="M18" s="74"/>
      <c r="N18" s="74"/>
      <c r="O18" s="113"/>
      <c r="P18" s="74"/>
      <c r="Q18" s="74"/>
      <c r="R18" s="74"/>
      <c r="S18" s="74"/>
    </row>
    <row r="19" spans="1:19" x14ac:dyDescent="0.35">
      <c r="A19" s="74"/>
      <c r="B19" s="74"/>
      <c r="C19" s="74"/>
      <c r="D19" s="74"/>
      <c r="E19" s="209"/>
      <c r="F19" s="74"/>
      <c r="G19" s="74"/>
      <c r="H19" s="74"/>
      <c r="I19" s="74"/>
      <c r="J19" s="74"/>
      <c r="K19" s="74"/>
      <c r="L19" s="113"/>
      <c r="M19" s="74"/>
      <c r="N19" s="74"/>
      <c r="O19" s="113"/>
      <c r="P19" s="74"/>
      <c r="Q19" s="74"/>
      <c r="R19" s="74"/>
      <c r="S19" s="74"/>
    </row>
    <row r="20" spans="1:19" x14ac:dyDescent="0.35">
      <c r="A20" s="74"/>
      <c r="B20" s="74"/>
      <c r="C20" s="74"/>
      <c r="D20" s="74"/>
      <c r="E20" s="209"/>
      <c r="F20" s="74"/>
      <c r="G20" s="74"/>
      <c r="H20" s="74"/>
      <c r="I20" s="74"/>
      <c r="J20" s="74"/>
      <c r="K20" s="74"/>
      <c r="L20" s="113"/>
      <c r="M20" s="74"/>
      <c r="N20" s="74"/>
      <c r="O20" s="113"/>
      <c r="P20" s="74"/>
      <c r="Q20" s="74"/>
      <c r="R20" s="74"/>
      <c r="S20" s="74"/>
    </row>
    <row r="21" spans="1:19" x14ac:dyDescent="0.35">
      <c r="A21" s="74"/>
      <c r="B21" s="74"/>
      <c r="C21" s="74"/>
      <c r="D21" s="74"/>
      <c r="E21" s="209"/>
      <c r="F21" s="74"/>
      <c r="G21" s="74"/>
      <c r="H21" s="74"/>
      <c r="I21" s="74"/>
      <c r="J21" s="74"/>
      <c r="K21" s="74"/>
      <c r="L21" s="113"/>
      <c r="M21" s="74"/>
      <c r="N21" s="74"/>
      <c r="O21" s="113"/>
      <c r="P21" s="74"/>
      <c r="Q21" s="74"/>
      <c r="R21" s="74"/>
      <c r="S21" s="74"/>
    </row>
    <row r="22" spans="1:19" x14ac:dyDescent="0.35">
      <c r="A22" s="74"/>
      <c r="B22" s="74"/>
      <c r="C22" s="74"/>
      <c r="D22" s="210"/>
      <c r="E22" s="211"/>
      <c r="F22" s="74"/>
      <c r="G22" s="74"/>
      <c r="H22" s="74"/>
      <c r="I22" s="74"/>
      <c r="J22" s="74"/>
      <c r="K22" s="74"/>
      <c r="L22" s="113"/>
      <c r="M22" s="74"/>
      <c r="N22" s="74"/>
      <c r="O22" s="113"/>
      <c r="P22" s="74"/>
      <c r="Q22" s="74"/>
      <c r="R22" s="74"/>
      <c r="S22" s="74"/>
    </row>
    <row r="23" spans="1:19" ht="20.5" customHeight="1" x14ac:dyDescent="0.35">
      <c r="A23" s="74"/>
      <c r="B23" s="74"/>
      <c r="C23" s="74"/>
      <c r="D23" s="74"/>
      <c r="E23" s="74"/>
      <c r="F23" s="74"/>
      <c r="G23" s="74"/>
      <c r="H23" s="74"/>
      <c r="I23" s="74"/>
      <c r="J23" s="74"/>
      <c r="K23" s="74"/>
      <c r="L23" s="113"/>
      <c r="M23" s="74"/>
      <c r="N23" s="74"/>
      <c r="O23" s="113"/>
      <c r="P23" s="74"/>
      <c r="Q23" s="74"/>
      <c r="R23" s="74"/>
      <c r="S23" s="74"/>
    </row>
    <row r="24" spans="1:19" x14ac:dyDescent="0.35">
      <c r="A24" s="74"/>
      <c r="B24" s="74"/>
      <c r="C24" s="74"/>
      <c r="D24" s="74"/>
      <c r="E24" s="74"/>
      <c r="F24" s="74"/>
      <c r="G24" s="74"/>
      <c r="H24" s="74"/>
      <c r="I24" s="74"/>
      <c r="J24" s="74"/>
      <c r="K24" s="74"/>
      <c r="L24" s="113"/>
      <c r="M24" s="74"/>
      <c r="N24" s="74"/>
      <c r="O24" s="113"/>
      <c r="P24" s="74"/>
      <c r="Q24" s="74"/>
      <c r="R24" s="74"/>
      <c r="S24" s="74"/>
    </row>
  </sheetData>
  <mergeCells count="19">
    <mergeCell ref="A1:B1"/>
    <mergeCell ref="M1:N1"/>
    <mergeCell ref="D2:K2"/>
    <mergeCell ref="D13:K13"/>
    <mergeCell ref="D14:K14"/>
    <mergeCell ref="D15:K15"/>
    <mergeCell ref="D17:E17"/>
    <mergeCell ref="D1:K1"/>
    <mergeCell ref="H16:K16"/>
    <mergeCell ref="D8:K8"/>
    <mergeCell ref="D9:K9"/>
    <mergeCell ref="D10:K10"/>
    <mergeCell ref="D11:K11"/>
    <mergeCell ref="D12:K12"/>
    <mergeCell ref="D3:K3"/>
    <mergeCell ref="D4:K4"/>
    <mergeCell ref="D5:K5"/>
    <mergeCell ref="D6:K6"/>
    <mergeCell ref="D7:K7"/>
  </mergeCells>
  <dataValidations count="1">
    <dataValidation type="list" allowBlank="1" showInputMessage="1" showErrorMessage="1" sqref="L2:L15" xr:uid="{08E10A6A-2A4F-4C14-AA8D-90B633C590A3}">
      <formula1>"Beaucoup,Un peu,Pas du tout"</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92B5-C9F6-404B-A5F8-453CCF32DF8B}">
  <dimension ref="A1:R89"/>
  <sheetViews>
    <sheetView topLeftCell="A22" zoomScale="80" zoomScaleNormal="80" workbookViewId="0">
      <selection activeCell="A39" sqref="A39"/>
    </sheetView>
  </sheetViews>
  <sheetFormatPr baseColWidth="10" defaultColWidth="11.453125" defaultRowHeight="14.5" x14ac:dyDescent="0.35"/>
  <cols>
    <col min="1" max="1" width="106.54296875" customWidth="1"/>
    <col min="2" max="2" width="22.1796875" customWidth="1"/>
    <col min="3" max="3" width="21" customWidth="1"/>
    <col min="4" max="4" width="19.90625" customWidth="1"/>
    <col min="5" max="5" width="11.453125" customWidth="1"/>
    <col min="6" max="6" width="2.36328125" style="74" customWidth="1"/>
    <col min="7" max="7" width="16.7265625" style="74" customWidth="1"/>
    <col min="8" max="8" width="6.90625" style="74" customWidth="1"/>
    <col min="9" max="9" width="13.54296875" style="74" customWidth="1"/>
    <col min="10" max="10" width="10.54296875" style="74" customWidth="1"/>
    <col min="11" max="11" width="2.26953125" style="74" customWidth="1"/>
    <col min="12" max="12" width="11.26953125" style="4" customWidth="1"/>
    <col min="13" max="13" width="11.6328125" style="4" customWidth="1"/>
    <col min="14" max="14" width="11.26953125" style="51" customWidth="1"/>
    <col min="15" max="15" width="11.26953125" style="4" customWidth="1"/>
    <col min="16" max="16" width="11.26953125" style="51" customWidth="1"/>
    <col min="17" max="17" width="3" customWidth="1"/>
  </cols>
  <sheetData>
    <row r="1" spans="1:18" ht="32.5" customHeight="1" thickBot="1" x14ac:dyDescent="0.4">
      <c r="A1" s="261" t="s">
        <v>171</v>
      </c>
      <c r="B1" s="262"/>
      <c r="C1" s="262"/>
      <c r="D1" s="262"/>
      <c r="E1" s="263"/>
      <c r="F1" s="73"/>
      <c r="L1" s="74"/>
      <c r="M1" s="74"/>
      <c r="N1" s="74"/>
      <c r="O1" s="74"/>
      <c r="P1" s="74"/>
      <c r="Q1" s="74"/>
      <c r="R1" s="74"/>
    </row>
    <row r="2" spans="1:18" ht="15.65" customHeight="1" thickBot="1" x14ac:dyDescent="0.4">
      <c r="A2" s="78"/>
      <c r="B2" s="257" t="s">
        <v>183</v>
      </c>
      <c r="C2" s="258"/>
      <c r="D2" s="259" t="s">
        <v>175</v>
      </c>
      <c r="E2" s="260"/>
      <c r="F2" s="75"/>
      <c r="G2" s="257" t="s">
        <v>183</v>
      </c>
      <c r="H2" s="264"/>
      <c r="I2" s="264"/>
      <c r="J2" s="258"/>
      <c r="L2" s="74"/>
      <c r="M2" s="74"/>
      <c r="N2" s="74"/>
      <c r="O2" s="74"/>
      <c r="P2" s="74"/>
      <c r="Q2" s="74"/>
      <c r="R2" s="74"/>
    </row>
    <row r="3" spans="1:18" ht="77.5" customHeight="1" thickBot="1" x14ac:dyDescent="0.4">
      <c r="A3" s="72" t="s">
        <v>182</v>
      </c>
      <c r="B3" s="41" t="s">
        <v>0</v>
      </c>
      <c r="C3" s="69" t="s">
        <v>1</v>
      </c>
      <c r="D3" s="70" t="s">
        <v>177</v>
      </c>
      <c r="E3" s="71" t="s">
        <v>176</v>
      </c>
      <c r="F3" s="76"/>
      <c r="G3" s="252" t="s">
        <v>169</v>
      </c>
      <c r="H3" s="253"/>
      <c r="I3" s="267" t="s">
        <v>168</v>
      </c>
      <c r="J3" s="268"/>
      <c r="L3" s="74"/>
      <c r="M3" s="74"/>
      <c r="N3" s="74"/>
      <c r="O3" s="74"/>
      <c r="P3" s="74"/>
      <c r="Q3" s="74"/>
      <c r="R3" s="74"/>
    </row>
    <row r="4" spans="1:18" ht="24.65" customHeight="1" thickBot="1" x14ac:dyDescent="0.4">
      <c r="A4" s="38" t="s">
        <v>4</v>
      </c>
      <c r="B4" s="39"/>
      <c r="C4" s="39"/>
      <c r="D4" s="39"/>
      <c r="E4" s="40"/>
      <c r="F4" s="77"/>
      <c r="G4" s="65" t="s">
        <v>6</v>
      </c>
      <c r="H4" s="66">
        <v>2</v>
      </c>
      <c r="I4" s="272" t="s">
        <v>12</v>
      </c>
      <c r="J4" s="269">
        <v>2</v>
      </c>
      <c r="L4" s="74"/>
      <c r="M4" s="74"/>
      <c r="N4" s="74"/>
      <c r="O4" s="74"/>
      <c r="P4" s="74"/>
      <c r="Q4" s="74"/>
      <c r="R4" s="74"/>
    </row>
    <row r="5" spans="1:18" x14ac:dyDescent="0.35">
      <c r="A5" s="42" t="s">
        <v>8</v>
      </c>
      <c r="B5" s="54" t="s">
        <v>6</v>
      </c>
      <c r="C5" s="275" t="s">
        <v>7</v>
      </c>
      <c r="D5" s="58">
        <v>1</v>
      </c>
      <c r="E5" s="59" t="s">
        <v>10</v>
      </c>
      <c r="F5" s="75"/>
      <c r="G5" s="26" t="s">
        <v>9</v>
      </c>
      <c r="H5" s="67">
        <v>1</v>
      </c>
      <c r="I5" s="273"/>
      <c r="J5" s="270"/>
      <c r="L5" s="74"/>
      <c r="M5" s="74"/>
      <c r="N5" s="74"/>
      <c r="O5" s="74"/>
      <c r="P5" s="74"/>
      <c r="Q5" s="74"/>
      <c r="R5" s="74"/>
    </row>
    <row r="6" spans="1:18" ht="15" customHeight="1" x14ac:dyDescent="0.35">
      <c r="A6" s="43" t="s">
        <v>13</v>
      </c>
      <c r="B6" s="28" t="s">
        <v>6</v>
      </c>
      <c r="C6" s="276"/>
      <c r="D6" s="60">
        <v>2</v>
      </c>
      <c r="E6" s="11" t="s">
        <v>10</v>
      </c>
      <c r="F6" s="75"/>
      <c r="G6" s="26" t="s">
        <v>14</v>
      </c>
      <c r="H6" s="67">
        <v>0</v>
      </c>
      <c r="I6" s="273" t="s">
        <v>7</v>
      </c>
      <c r="J6" s="270">
        <v>1</v>
      </c>
      <c r="L6" s="74"/>
      <c r="M6" s="74"/>
      <c r="N6" s="74"/>
      <c r="O6" s="74"/>
      <c r="P6" s="74"/>
      <c r="Q6" s="74"/>
      <c r="R6" s="74"/>
    </row>
    <row r="7" spans="1:18" ht="15" thickBot="1" x14ac:dyDescent="0.4">
      <c r="A7" s="44" t="s">
        <v>15</v>
      </c>
      <c r="B7" s="28" t="s">
        <v>6</v>
      </c>
      <c r="C7" s="276"/>
      <c r="D7" s="60">
        <v>3</v>
      </c>
      <c r="E7" s="11" t="s">
        <v>10</v>
      </c>
      <c r="F7" s="75"/>
      <c r="G7" s="27" t="s">
        <v>17</v>
      </c>
      <c r="H7" s="68">
        <v>-1</v>
      </c>
      <c r="I7" s="274"/>
      <c r="J7" s="271"/>
      <c r="L7" s="74"/>
      <c r="M7" s="74"/>
      <c r="N7" s="74"/>
      <c r="O7" s="74"/>
      <c r="P7" s="74"/>
      <c r="Q7" s="74"/>
      <c r="R7" s="74"/>
    </row>
    <row r="8" spans="1:18" ht="15" customHeight="1" x14ac:dyDescent="0.35">
      <c r="A8" s="55" t="s">
        <v>18</v>
      </c>
      <c r="B8" s="28" t="s">
        <v>9</v>
      </c>
      <c r="C8" s="276"/>
      <c r="D8" s="60">
        <v>4</v>
      </c>
      <c r="E8" s="11" t="s">
        <v>10</v>
      </c>
      <c r="F8" s="75"/>
      <c r="L8" s="74"/>
      <c r="M8" s="74"/>
      <c r="N8" s="74"/>
      <c r="O8" s="74"/>
      <c r="P8" s="74"/>
      <c r="Q8" s="74"/>
      <c r="R8" s="74"/>
    </row>
    <row r="9" spans="1:18" ht="15" thickBot="1" x14ac:dyDescent="0.4">
      <c r="A9" s="56" t="s">
        <v>184</v>
      </c>
      <c r="B9" s="29"/>
      <c r="C9" s="277"/>
      <c r="D9" s="61"/>
      <c r="E9" s="10"/>
      <c r="F9" s="75"/>
      <c r="L9" s="74"/>
      <c r="M9" s="74"/>
      <c r="N9" s="74"/>
      <c r="O9" s="74"/>
      <c r="P9" s="74"/>
      <c r="Q9" s="74"/>
      <c r="R9" s="74"/>
    </row>
    <row r="10" spans="1:18" ht="26.5" customHeight="1" thickBot="1" x14ac:dyDescent="0.4">
      <c r="A10" s="38" t="s">
        <v>19</v>
      </c>
      <c r="B10" s="35"/>
      <c r="C10" s="39"/>
      <c r="D10" s="39"/>
      <c r="E10" s="40"/>
      <c r="F10" s="77"/>
      <c r="L10" s="74"/>
      <c r="M10" s="74"/>
      <c r="N10" s="74"/>
      <c r="O10" s="74"/>
      <c r="P10" s="74"/>
      <c r="Q10" s="74"/>
      <c r="R10" s="74"/>
    </row>
    <row r="11" spans="1:18" x14ac:dyDescent="0.35">
      <c r="A11" s="42" t="s">
        <v>20</v>
      </c>
      <c r="B11" s="54" t="s">
        <v>6</v>
      </c>
      <c r="C11" s="269" t="s">
        <v>7</v>
      </c>
      <c r="D11" s="58" t="s">
        <v>21</v>
      </c>
      <c r="E11" s="59" t="s">
        <v>10</v>
      </c>
      <c r="F11" s="75"/>
      <c r="L11" s="74"/>
      <c r="M11" s="74"/>
      <c r="N11" s="74"/>
      <c r="O11" s="74"/>
      <c r="P11" s="74"/>
      <c r="Q11" s="74"/>
      <c r="R11" s="74"/>
    </row>
    <row r="12" spans="1:18" x14ac:dyDescent="0.35">
      <c r="A12" s="43" t="s">
        <v>22</v>
      </c>
      <c r="B12" s="28" t="s">
        <v>6</v>
      </c>
      <c r="C12" s="270"/>
      <c r="D12" s="60">
        <v>68</v>
      </c>
      <c r="E12" s="11" t="s">
        <v>10</v>
      </c>
      <c r="F12" s="75"/>
      <c r="L12" s="74"/>
      <c r="M12" s="74"/>
      <c r="N12" s="74"/>
      <c r="O12" s="74"/>
      <c r="P12" s="74"/>
      <c r="Q12" s="74"/>
      <c r="R12" s="74"/>
    </row>
    <row r="13" spans="1:18" ht="15" thickBot="1" x14ac:dyDescent="0.4">
      <c r="A13" s="56" t="s">
        <v>184</v>
      </c>
      <c r="B13" s="29"/>
      <c r="C13" s="271"/>
      <c r="D13" s="61"/>
      <c r="E13" s="10"/>
      <c r="F13" s="75"/>
      <c r="L13" s="74"/>
      <c r="M13" s="74"/>
      <c r="N13" s="74"/>
      <c r="O13" s="74"/>
      <c r="P13" s="74"/>
      <c r="Q13" s="74"/>
      <c r="R13" s="74"/>
    </row>
    <row r="14" spans="1:18" ht="25.5" customHeight="1" thickBot="1" x14ac:dyDescent="0.4">
      <c r="A14" s="38" t="s">
        <v>23</v>
      </c>
      <c r="B14" s="35"/>
      <c r="C14" s="39"/>
      <c r="D14" s="39"/>
      <c r="E14" s="40"/>
      <c r="F14" s="77"/>
      <c r="L14" s="74"/>
      <c r="M14" s="74"/>
      <c r="N14" s="74"/>
      <c r="O14" s="74"/>
      <c r="P14" s="74"/>
      <c r="Q14" s="74"/>
      <c r="R14" s="74"/>
    </row>
    <row r="15" spans="1:18" x14ac:dyDescent="0.35">
      <c r="A15" s="42" t="s">
        <v>24</v>
      </c>
      <c r="B15" s="54" t="s">
        <v>6</v>
      </c>
      <c r="C15" s="278" t="s">
        <v>7</v>
      </c>
      <c r="D15" s="58">
        <v>68</v>
      </c>
      <c r="E15" s="59" t="s">
        <v>25</v>
      </c>
      <c r="F15" s="75"/>
      <c r="L15" s="74"/>
      <c r="M15" s="74"/>
      <c r="N15" s="74"/>
      <c r="O15" s="74"/>
      <c r="P15" s="74"/>
      <c r="Q15" s="74"/>
      <c r="R15" s="74"/>
    </row>
    <row r="16" spans="1:18" x14ac:dyDescent="0.35">
      <c r="A16" s="43" t="s">
        <v>26</v>
      </c>
      <c r="B16" s="28" t="s">
        <v>6</v>
      </c>
      <c r="C16" s="279"/>
      <c r="D16" s="60"/>
      <c r="E16" s="11" t="s">
        <v>27</v>
      </c>
      <c r="F16" s="75"/>
      <c r="L16" s="74"/>
      <c r="M16" s="74"/>
      <c r="N16" s="74"/>
      <c r="O16" s="74"/>
      <c r="P16" s="74"/>
      <c r="Q16" s="74"/>
      <c r="R16" s="74"/>
    </row>
    <row r="17" spans="1:18" x14ac:dyDescent="0.35">
      <c r="A17" s="43" t="s">
        <v>28</v>
      </c>
      <c r="B17" s="28" t="s">
        <v>6</v>
      </c>
      <c r="C17" s="279"/>
      <c r="D17" s="60" t="s">
        <v>29</v>
      </c>
      <c r="E17" s="11" t="s">
        <v>27</v>
      </c>
      <c r="F17" s="75"/>
      <c r="L17" s="74"/>
      <c r="M17" s="74"/>
      <c r="N17" s="74"/>
      <c r="O17" s="74"/>
      <c r="P17" s="74"/>
      <c r="Q17" s="74"/>
      <c r="R17" s="74"/>
    </row>
    <row r="18" spans="1:18" ht="15" thickBot="1" x14ac:dyDescent="0.4">
      <c r="A18" s="56" t="s">
        <v>184</v>
      </c>
      <c r="B18" s="29"/>
      <c r="C18" s="280"/>
      <c r="D18" s="61"/>
      <c r="E18" s="10"/>
      <c r="F18" s="75"/>
      <c r="L18" s="74"/>
      <c r="M18" s="74"/>
      <c r="N18" s="74"/>
      <c r="O18" s="74"/>
      <c r="P18" s="74"/>
      <c r="Q18" s="74"/>
      <c r="R18" s="74"/>
    </row>
    <row r="19" spans="1:18" ht="25.5" customHeight="1" thickBot="1" x14ac:dyDescent="0.4">
      <c r="A19" s="38" t="s">
        <v>30</v>
      </c>
      <c r="B19" s="35"/>
      <c r="C19" s="39"/>
      <c r="D19" s="39"/>
      <c r="E19" s="40"/>
      <c r="F19" s="77"/>
      <c r="L19" s="74"/>
      <c r="M19" s="74"/>
      <c r="N19" s="74"/>
      <c r="O19" s="74"/>
      <c r="P19" s="74"/>
      <c r="Q19" s="74"/>
      <c r="R19" s="74"/>
    </row>
    <row r="20" spans="1:18" x14ac:dyDescent="0.35">
      <c r="A20" s="42" t="s">
        <v>31</v>
      </c>
      <c r="B20" s="54" t="s">
        <v>6</v>
      </c>
      <c r="C20" s="278" t="s">
        <v>12</v>
      </c>
      <c r="D20" s="58" t="s">
        <v>32</v>
      </c>
      <c r="E20" s="59" t="s">
        <v>33</v>
      </c>
      <c r="F20" s="75"/>
      <c r="L20" s="74"/>
      <c r="M20" s="74"/>
      <c r="N20" s="74"/>
      <c r="O20" s="74"/>
      <c r="P20" s="74"/>
      <c r="Q20" s="74"/>
      <c r="R20" s="74"/>
    </row>
    <row r="21" spans="1:18" x14ac:dyDescent="0.35">
      <c r="A21" s="43" t="s">
        <v>34</v>
      </c>
      <c r="B21" s="28" t="s">
        <v>9</v>
      </c>
      <c r="C21" s="279"/>
      <c r="D21" s="60">
        <v>8</v>
      </c>
      <c r="E21" s="11" t="s">
        <v>33</v>
      </c>
      <c r="F21" s="75"/>
      <c r="L21" s="74"/>
      <c r="M21" s="74"/>
      <c r="N21" s="74"/>
      <c r="O21" s="74"/>
      <c r="P21" s="74"/>
      <c r="Q21" s="74"/>
      <c r="R21" s="74"/>
    </row>
    <row r="22" spans="1:18" x14ac:dyDescent="0.35">
      <c r="A22" s="43" t="s">
        <v>35</v>
      </c>
      <c r="B22" s="28" t="s">
        <v>6</v>
      </c>
      <c r="C22" s="279"/>
      <c r="D22" s="60">
        <v>7</v>
      </c>
      <c r="E22" s="11" t="s">
        <v>33</v>
      </c>
      <c r="F22" s="75"/>
      <c r="L22" s="74"/>
      <c r="M22" s="74"/>
      <c r="N22" s="74"/>
      <c r="O22" s="74"/>
      <c r="P22" s="74"/>
      <c r="Q22" s="74"/>
      <c r="R22" s="74"/>
    </row>
    <row r="23" spans="1:18" ht="15" thickBot="1" x14ac:dyDescent="0.4">
      <c r="A23" s="56" t="s">
        <v>184</v>
      </c>
      <c r="B23" s="29"/>
      <c r="C23" s="280"/>
      <c r="D23" s="61"/>
      <c r="E23" s="10"/>
      <c r="F23" s="75"/>
      <c r="L23" s="74"/>
      <c r="M23" s="74"/>
      <c r="N23" s="74"/>
      <c r="O23" s="74"/>
      <c r="P23" s="74"/>
      <c r="Q23" s="74"/>
      <c r="R23" s="74"/>
    </row>
    <row r="24" spans="1:18" ht="28.5" customHeight="1" thickBot="1" x14ac:dyDescent="0.4">
      <c r="A24" s="38" t="s">
        <v>36</v>
      </c>
      <c r="B24" s="35"/>
      <c r="C24" s="39"/>
      <c r="D24" s="39"/>
      <c r="E24" s="40"/>
      <c r="F24" s="77"/>
      <c r="L24" s="74"/>
      <c r="M24" s="74"/>
      <c r="N24" s="74"/>
      <c r="O24" s="74"/>
      <c r="P24" s="74"/>
      <c r="Q24" s="74"/>
      <c r="R24" s="74"/>
    </row>
    <row r="25" spans="1:18" x14ac:dyDescent="0.35">
      <c r="A25" s="45" t="s">
        <v>37</v>
      </c>
      <c r="B25" s="54"/>
      <c r="C25" s="269" t="s">
        <v>7</v>
      </c>
      <c r="D25" s="58">
        <v>19</v>
      </c>
      <c r="E25" s="59" t="s">
        <v>27</v>
      </c>
      <c r="F25" s="75"/>
      <c r="L25" s="74"/>
      <c r="M25" s="74"/>
      <c r="N25" s="74"/>
      <c r="O25" s="74"/>
      <c r="P25" s="74"/>
      <c r="Q25" s="74"/>
      <c r="R25" s="74"/>
    </row>
    <row r="26" spans="1:18" x14ac:dyDescent="0.35">
      <c r="A26" s="43" t="s">
        <v>38</v>
      </c>
      <c r="B26" s="28" t="s">
        <v>6</v>
      </c>
      <c r="C26" s="270"/>
      <c r="D26" s="60">
        <v>20</v>
      </c>
      <c r="E26" s="11" t="s">
        <v>39</v>
      </c>
      <c r="F26" s="75"/>
      <c r="L26" s="74"/>
      <c r="M26" s="74"/>
      <c r="N26" s="74"/>
      <c r="O26" s="74"/>
      <c r="P26" s="74"/>
      <c r="Q26" s="74"/>
      <c r="R26" s="74"/>
    </row>
    <row r="27" spans="1:18" x14ac:dyDescent="0.35">
      <c r="A27" s="57" t="s">
        <v>40</v>
      </c>
      <c r="B27" s="28"/>
      <c r="C27" s="270"/>
      <c r="D27" s="60">
        <v>21</v>
      </c>
      <c r="E27" s="11" t="s">
        <v>39</v>
      </c>
      <c r="F27" s="75"/>
      <c r="L27" s="74"/>
      <c r="M27" s="74"/>
      <c r="N27" s="74"/>
      <c r="O27" s="74"/>
      <c r="P27" s="74"/>
      <c r="Q27" s="74"/>
      <c r="R27" s="74"/>
    </row>
    <row r="28" spans="1:18" ht="15" thickBot="1" x14ac:dyDescent="0.4">
      <c r="A28" s="56" t="s">
        <v>184</v>
      </c>
      <c r="B28" s="29"/>
      <c r="C28" s="271"/>
      <c r="D28" s="61"/>
      <c r="E28" s="10"/>
      <c r="F28" s="75"/>
      <c r="L28" s="74"/>
      <c r="M28" s="74"/>
      <c r="N28" s="74"/>
      <c r="O28" s="74"/>
      <c r="P28" s="74"/>
      <c r="Q28" s="74"/>
      <c r="R28" s="74"/>
    </row>
    <row r="29" spans="1:18" ht="24.5" customHeight="1" thickBot="1" x14ac:dyDescent="0.4">
      <c r="A29" s="86" t="s">
        <v>41</v>
      </c>
      <c r="B29" s="87">
        <f>Formules!D30</f>
        <v>9.2361111111111107</v>
      </c>
      <c r="C29" s="85"/>
      <c r="D29" s="78"/>
      <c r="E29" s="78"/>
      <c r="F29" s="78"/>
      <c r="L29" s="74"/>
      <c r="M29" s="74"/>
      <c r="N29" s="74"/>
      <c r="O29" s="74"/>
      <c r="P29" s="74"/>
      <c r="Q29" s="74"/>
      <c r="R29" s="74"/>
    </row>
    <row r="30" spans="1:18" ht="24.5" customHeight="1" thickBot="1" x14ac:dyDescent="0.4">
      <c r="A30" s="265" t="s">
        <v>170</v>
      </c>
      <c r="B30" s="266"/>
      <c r="C30" s="74"/>
      <c r="D30" s="74"/>
      <c r="E30" s="74"/>
      <c r="L30" s="74"/>
      <c r="M30" s="74"/>
      <c r="N30" s="74"/>
      <c r="O30" s="74"/>
      <c r="P30" s="74"/>
      <c r="Q30" s="74"/>
      <c r="R30" s="74"/>
    </row>
    <row r="31" spans="1:18" x14ac:dyDescent="0.35">
      <c r="A31" s="62" t="s">
        <v>5</v>
      </c>
      <c r="B31" s="82">
        <f>Formules!C5*5</f>
        <v>8.75</v>
      </c>
      <c r="C31" s="74"/>
      <c r="D31" s="74"/>
      <c r="E31" s="74"/>
      <c r="L31" s="74"/>
      <c r="M31" s="74"/>
      <c r="N31" s="74"/>
      <c r="O31" s="74"/>
      <c r="P31" s="74"/>
      <c r="Q31" s="74"/>
      <c r="R31" s="74"/>
    </row>
    <row r="32" spans="1:18" x14ac:dyDescent="0.35">
      <c r="A32" s="63" t="s">
        <v>11</v>
      </c>
      <c r="B32" s="83">
        <f>Formules!C11*5</f>
        <v>10</v>
      </c>
      <c r="C32" s="74"/>
      <c r="D32" s="74"/>
      <c r="E32" s="74"/>
      <c r="L32" s="74"/>
      <c r="M32" s="74"/>
      <c r="N32" s="74"/>
      <c r="O32" s="74"/>
      <c r="P32" s="74"/>
      <c r="Q32" s="74"/>
      <c r="R32" s="74"/>
    </row>
    <row r="33" spans="1:18" x14ac:dyDescent="0.35">
      <c r="A33" s="63" t="s">
        <v>179</v>
      </c>
      <c r="B33" s="83">
        <f>Formules!C15*5</f>
        <v>10</v>
      </c>
      <c r="C33" s="74"/>
      <c r="D33" s="74"/>
      <c r="E33" s="74"/>
      <c r="L33" s="74"/>
      <c r="M33" s="74"/>
      <c r="N33" s="74"/>
      <c r="O33" s="74"/>
      <c r="P33" s="74"/>
      <c r="Q33" s="74"/>
      <c r="R33" s="74"/>
    </row>
    <row r="34" spans="1:18" x14ac:dyDescent="0.35">
      <c r="A34" s="63" t="s">
        <v>16</v>
      </c>
      <c r="B34" s="83">
        <f>Formules!C20*5</f>
        <v>8.3333333333333339</v>
      </c>
      <c r="C34" s="74"/>
      <c r="D34" s="74"/>
      <c r="E34" s="74"/>
      <c r="L34" s="74"/>
      <c r="M34" s="74"/>
      <c r="N34" s="74"/>
      <c r="O34" s="74"/>
      <c r="P34" s="74"/>
      <c r="Q34" s="74"/>
      <c r="R34" s="74"/>
    </row>
    <row r="35" spans="1:18" ht="14.5" customHeight="1" thickBot="1" x14ac:dyDescent="0.4">
      <c r="A35" s="64" t="s">
        <v>164</v>
      </c>
      <c r="B35" s="84">
        <f>Formules!C25*5</f>
        <v>10</v>
      </c>
      <c r="C35" s="74"/>
      <c r="D35" s="74"/>
      <c r="E35" s="74"/>
      <c r="L35" s="74"/>
      <c r="M35" s="74"/>
      <c r="N35" s="74"/>
      <c r="O35" s="74"/>
      <c r="P35" s="74"/>
      <c r="Q35" s="74"/>
      <c r="R35" s="74"/>
    </row>
    <row r="36" spans="1:18" x14ac:dyDescent="0.35">
      <c r="A36" s="74"/>
      <c r="B36" s="74"/>
      <c r="C36" s="74"/>
      <c r="D36" s="74"/>
      <c r="E36" s="74"/>
      <c r="L36" s="74"/>
      <c r="M36" s="74"/>
      <c r="N36" s="74"/>
      <c r="O36" s="74"/>
      <c r="P36" s="74"/>
      <c r="Q36" s="74"/>
      <c r="R36" s="74"/>
    </row>
    <row r="37" spans="1:18" x14ac:dyDescent="0.35">
      <c r="A37" s="74"/>
      <c r="B37" s="74"/>
      <c r="C37" s="74"/>
      <c r="D37" s="74"/>
      <c r="E37" s="74"/>
      <c r="L37" s="74"/>
      <c r="M37" s="74"/>
      <c r="N37" s="74"/>
      <c r="O37" s="74"/>
      <c r="P37" s="74"/>
      <c r="Q37" s="74"/>
      <c r="R37" s="74"/>
    </row>
    <row r="38" spans="1:18" x14ac:dyDescent="0.35">
      <c r="A38" s="74"/>
      <c r="B38" s="74"/>
      <c r="C38" s="74"/>
      <c r="D38" s="74"/>
      <c r="E38" s="74"/>
      <c r="L38" s="74"/>
      <c r="M38" s="74"/>
      <c r="N38" s="74"/>
      <c r="O38" s="74"/>
      <c r="P38" s="74"/>
      <c r="Q38" s="74"/>
      <c r="R38" s="74"/>
    </row>
    <row r="39" spans="1:18" x14ac:dyDescent="0.35">
      <c r="A39" s="74"/>
      <c r="B39" s="74"/>
      <c r="C39" s="74"/>
      <c r="D39" s="74"/>
      <c r="E39" s="74"/>
      <c r="L39" s="74"/>
      <c r="M39" s="74"/>
      <c r="N39" s="74"/>
      <c r="O39" s="74"/>
      <c r="P39" s="74"/>
      <c r="Q39" s="74"/>
      <c r="R39" s="74"/>
    </row>
    <row r="40" spans="1:18" x14ac:dyDescent="0.35">
      <c r="A40" s="74"/>
      <c r="B40" s="74"/>
      <c r="C40" s="74"/>
      <c r="D40" s="74"/>
      <c r="E40" s="74"/>
      <c r="L40" s="74"/>
      <c r="M40" s="74"/>
      <c r="N40" s="74"/>
      <c r="O40" s="74"/>
      <c r="P40" s="74"/>
      <c r="Q40" s="74"/>
      <c r="R40" s="74"/>
    </row>
    <row r="41" spans="1:18" x14ac:dyDescent="0.35">
      <c r="A41" s="74"/>
      <c r="B41" s="74"/>
      <c r="C41" s="74"/>
      <c r="D41" s="74"/>
      <c r="E41" s="74"/>
      <c r="L41" s="74"/>
      <c r="M41" s="74"/>
      <c r="N41" s="74"/>
      <c r="O41" s="74"/>
      <c r="P41" s="74"/>
      <c r="Q41" s="74"/>
      <c r="R41" s="74"/>
    </row>
    <row r="42" spans="1:18" x14ac:dyDescent="0.35">
      <c r="A42" s="74"/>
      <c r="B42" s="74"/>
      <c r="C42" s="74"/>
      <c r="D42" s="74"/>
      <c r="E42" s="74"/>
      <c r="L42" s="74"/>
      <c r="M42" s="74"/>
      <c r="N42" s="74"/>
      <c r="O42" s="74"/>
      <c r="P42" s="74"/>
      <c r="Q42" s="74"/>
      <c r="R42" s="74"/>
    </row>
    <row r="43" spans="1:18" x14ac:dyDescent="0.35">
      <c r="A43" s="74"/>
      <c r="B43" s="74"/>
      <c r="C43" s="74"/>
      <c r="D43" s="74"/>
      <c r="E43" s="74"/>
      <c r="L43" s="74"/>
      <c r="M43" s="74"/>
      <c r="N43" s="74"/>
      <c r="O43" s="74"/>
      <c r="P43" s="74"/>
      <c r="Q43" s="74"/>
      <c r="R43" s="74"/>
    </row>
    <row r="44" spans="1:18" x14ac:dyDescent="0.35">
      <c r="A44" s="74"/>
      <c r="B44" s="74"/>
      <c r="C44" s="74"/>
      <c r="D44" s="74"/>
      <c r="E44" s="74"/>
      <c r="L44" s="74"/>
      <c r="M44" s="74"/>
      <c r="N44" s="74"/>
      <c r="O44" s="74"/>
      <c r="P44" s="74"/>
      <c r="Q44" s="74"/>
      <c r="R44" s="74"/>
    </row>
    <row r="45" spans="1:18" x14ac:dyDescent="0.35">
      <c r="A45" s="74"/>
      <c r="B45" s="74"/>
      <c r="C45" s="74"/>
      <c r="D45" s="74"/>
      <c r="E45" s="74"/>
      <c r="L45" s="74"/>
      <c r="M45" s="74"/>
      <c r="N45" s="74"/>
      <c r="O45" s="74"/>
      <c r="P45" s="74"/>
      <c r="Q45" s="74"/>
      <c r="R45" s="74"/>
    </row>
    <row r="46" spans="1:18" x14ac:dyDescent="0.35">
      <c r="A46" s="74"/>
      <c r="B46" s="74"/>
      <c r="C46" s="74"/>
      <c r="D46" s="74"/>
      <c r="E46" s="74"/>
      <c r="L46" s="74"/>
      <c r="M46" s="74"/>
      <c r="N46" s="74"/>
      <c r="O46" s="74"/>
      <c r="P46" s="74"/>
      <c r="Q46" s="74"/>
      <c r="R46" s="74"/>
    </row>
    <row r="47" spans="1:18" x14ac:dyDescent="0.35">
      <c r="A47" s="74"/>
      <c r="B47" s="74"/>
      <c r="C47" s="74"/>
      <c r="D47" s="74"/>
      <c r="E47" s="74"/>
      <c r="L47" s="74"/>
      <c r="M47" s="74"/>
      <c r="N47" s="74"/>
      <c r="O47" s="74"/>
      <c r="P47" s="74"/>
      <c r="Q47" s="74"/>
      <c r="R47" s="74"/>
    </row>
    <row r="48" spans="1:18" x14ac:dyDescent="0.35">
      <c r="A48" s="74"/>
      <c r="B48" s="74"/>
      <c r="C48" s="74"/>
      <c r="D48" s="74"/>
      <c r="E48" s="74"/>
      <c r="L48" s="74"/>
      <c r="M48" s="74"/>
      <c r="N48" s="74"/>
      <c r="O48" s="74"/>
      <c r="P48" s="74"/>
      <c r="Q48" s="74"/>
      <c r="R48" s="74"/>
    </row>
    <row r="49" spans="1:18" x14ac:dyDescent="0.35">
      <c r="A49" s="74"/>
      <c r="B49" s="74"/>
      <c r="C49" s="74"/>
      <c r="D49" s="74"/>
      <c r="E49" s="74"/>
      <c r="L49" s="74"/>
      <c r="M49" s="74"/>
      <c r="N49" s="74"/>
      <c r="O49" s="74"/>
      <c r="P49" s="74"/>
      <c r="Q49" s="74"/>
      <c r="R49" s="74"/>
    </row>
    <row r="50" spans="1:18" x14ac:dyDescent="0.35">
      <c r="A50" s="74"/>
      <c r="B50" s="74"/>
      <c r="C50" s="74"/>
      <c r="D50" s="74"/>
      <c r="E50" s="74"/>
      <c r="L50" s="74"/>
      <c r="M50" s="74"/>
      <c r="N50" s="74"/>
      <c r="O50" s="74"/>
      <c r="P50" s="74"/>
      <c r="Q50" s="74"/>
      <c r="R50" s="74"/>
    </row>
    <row r="51" spans="1:18" x14ac:dyDescent="0.35">
      <c r="A51" s="74"/>
      <c r="B51" s="74"/>
      <c r="C51" s="74"/>
      <c r="D51" s="74"/>
      <c r="E51" s="74"/>
      <c r="L51" s="74"/>
      <c r="M51" s="74"/>
      <c r="N51" s="74"/>
      <c r="O51" s="74"/>
      <c r="P51" s="74"/>
      <c r="Q51" s="74"/>
      <c r="R51" s="74"/>
    </row>
    <row r="52" spans="1:18" x14ac:dyDescent="0.35">
      <c r="A52" s="74"/>
      <c r="B52" s="74"/>
      <c r="C52" s="74"/>
      <c r="D52" s="74"/>
      <c r="E52" s="74"/>
      <c r="L52" s="74"/>
      <c r="M52" s="74"/>
      <c r="N52" s="74"/>
      <c r="O52" s="74"/>
      <c r="P52" s="74"/>
      <c r="Q52" s="74"/>
      <c r="R52" s="74"/>
    </row>
    <row r="53" spans="1:18" x14ac:dyDescent="0.35">
      <c r="A53" s="74"/>
      <c r="B53" s="74"/>
      <c r="C53" s="74"/>
      <c r="D53" s="74"/>
      <c r="E53" s="74"/>
      <c r="L53" s="74"/>
      <c r="M53" s="74"/>
      <c r="N53" s="74"/>
      <c r="O53" s="74"/>
      <c r="P53" s="74"/>
      <c r="Q53" s="74"/>
      <c r="R53" s="74"/>
    </row>
    <row r="54" spans="1:18" x14ac:dyDescent="0.35">
      <c r="A54" s="74"/>
      <c r="B54" s="74"/>
      <c r="C54" s="74"/>
      <c r="D54" s="74"/>
      <c r="E54" s="74"/>
      <c r="L54" s="74"/>
      <c r="M54" s="74"/>
      <c r="N54" s="74"/>
      <c r="O54" s="74"/>
      <c r="P54" s="74"/>
      <c r="Q54" s="74"/>
      <c r="R54" s="74"/>
    </row>
    <row r="55" spans="1:18" x14ac:dyDescent="0.35">
      <c r="A55" s="74"/>
      <c r="B55" s="74"/>
      <c r="C55" s="74"/>
      <c r="D55" s="74"/>
      <c r="E55" s="74"/>
      <c r="L55" s="74"/>
      <c r="M55" s="74"/>
      <c r="N55" s="74"/>
      <c r="O55" s="74"/>
      <c r="P55" s="74"/>
      <c r="Q55" s="74"/>
      <c r="R55" s="74"/>
    </row>
    <row r="56" spans="1:18" x14ac:dyDescent="0.35">
      <c r="A56" s="74"/>
      <c r="B56" s="74"/>
      <c r="C56" s="74"/>
      <c r="D56" s="74"/>
      <c r="E56" s="74"/>
      <c r="L56" s="74"/>
      <c r="M56" s="74"/>
      <c r="N56" s="74"/>
      <c r="O56" s="74"/>
      <c r="P56" s="74"/>
      <c r="Q56" s="74"/>
      <c r="R56" s="74"/>
    </row>
    <row r="57" spans="1:18" x14ac:dyDescent="0.35">
      <c r="A57" s="74"/>
      <c r="B57" s="74"/>
      <c r="C57" s="74"/>
      <c r="D57" s="74"/>
      <c r="E57" s="74"/>
      <c r="L57" s="74"/>
      <c r="M57" s="74"/>
      <c r="N57" s="74"/>
      <c r="O57" s="74"/>
      <c r="P57" s="74"/>
      <c r="Q57" s="74"/>
      <c r="R57" s="74"/>
    </row>
    <row r="58" spans="1:18" x14ac:dyDescent="0.35">
      <c r="A58" s="74"/>
      <c r="B58" s="74"/>
      <c r="C58" s="74"/>
      <c r="D58" s="74"/>
      <c r="E58" s="74"/>
      <c r="L58" s="74"/>
      <c r="M58" s="74"/>
      <c r="N58" s="74"/>
      <c r="O58" s="74"/>
      <c r="P58" s="74"/>
      <c r="Q58" s="74"/>
      <c r="R58" s="74"/>
    </row>
    <row r="59" spans="1:18" x14ac:dyDescent="0.35">
      <c r="A59" s="74"/>
      <c r="B59" s="74"/>
      <c r="C59" s="74"/>
      <c r="D59" s="74"/>
      <c r="E59" s="74"/>
      <c r="L59" s="74"/>
      <c r="M59" s="74"/>
      <c r="N59" s="74"/>
      <c r="O59" s="74"/>
      <c r="P59" s="74"/>
      <c r="Q59" s="74"/>
      <c r="R59" s="74"/>
    </row>
    <row r="60" spans="1:18" x14ac:dyDescent="0.35">
      <c r="A60" s="74"/>
      <c r="B60" s="74"/>
      <c r="C60" s="74"/>
      <c r="D60" s="74"/>
      <c r="E60" s="74"/>
      <c r="L60" s="74"/>
      <c r="M60" s="74"/>
      <c r="N60" s="74"/>
      <c r="O60" s="74"/>
      <c r="P60" s="74"/>
      <c r="Q60" s="74"/>
      <c r="R60" s="74"/>
    </row>
    <row r="61" spans="1:18" x14ac:dyDescent="0.35">
      <c r="A61" s="74"/>
      <c r="B61" s="74"/>
      <c r="C61" s="74"/>
      <c r="D61" s="74"/>
      <c r="E61" s="74"/>
      <c r="L61" s="74"/>
      <c r="M61" s="74"/>
      <c r="N61" s="74"/>
      <c r="O61" s="74"/>
      <c r="P61" s="74"/>
      <c r="Q61" s="74"/>
      <c r="R61" s="74"/>
    </row>
    <row r="62" spans="1:18" x14ac:dyDescent="0.35">
      <c r="A62" s="74"/>
      <c r="B62" s="74"/>
      <c r="C62" s="74"/>
      <c r="D62" s="74"/>
      <c r="E62" s="74"/>
      <c r="L62" s="74"/>
      <c r="M62" s="74"/>
      <c r="N62" s="74"/>
      <c r="O62" s="74"/>
      <c r="P62" s="74"/>
      <c r="Q62" s="74"/>
      <c r="R62" s="74"/>
    </row>
    <row r="63" spans="1:18" x14ac:dyDescent="0.35">
      <c r="A63" s="74"/>
      <c r="B63" s="74"/>
      <c r="C63" s="74"/>
      <c r="D63" s="74"/>
      <c r="E63" s="74"/>
      <c r="L63" s="74"/>
      <c r="M63" s="74"/>
      <c r="N63" s="74"/>
      <c r="O63" s="74"/>
      <c r="P63" s="74"/>
      <c r="Q63" s="74"/>
      <c r="R63" s="74"/>
    </row>
    <row r="64" spans="1:18" x14ac:dyDescent="0.35">
      <c r="A64" s="74"/>
      <c r="B64" s="74"/>
      <c r="C64" s="74"/>
      <c r="D64" s="74"/>
      <c r="E64" s="74"/>
      <c r="L64" s="74"/>
      <c r="M64" s="74"/>
      <c r="N64" s="74"/>
      <c r="O64" s="74"/>
      <c r="P64" s="74"/>
      <c r="Q64" s="74"/>
      <c r="R64" s="74"/>
    </row>
    <row r="65" spans="1:18" x14ac:dyDescent="0.35">
      <c r="A65" s="74"/>
      <c r="B65" s="74"/>
      <c r="C65" s="74"/>
      <c r="D65" s="74"/>
      <c r="E65" s="74"/>
      <c r="L65" s="74"/>
      <c r="M65" s="74"/>
      <c r="N65" s="74"/>
      <c r="O65" s="74"/>
      <c r="P65" s="74"/>
      <c r="Q65" s="74"/>
      <c r="R65" s="74"/>
    </row>
    <row r="66" spans="1:18" x14ac:dyDescent="0.35">
      <c r="A66" s="78"/>
      <c r="B66" s="78"/>
      <c r="C66" s="75"/>
      <c r="D66" s="75"/>
      <c r="E66" s="75"/>
      <c r="F66" s="75"/>
      <c r="L66" s="74"/>
      <c r="M66" s="74"/>
      <c r="N66" s="74"/>
      <c r="O66" s="74"/>
      <c r="P66" s="74"/>
      <c r="Q66" s="74"/>
      <c r="R66" s="74"/>
    </row>
    <row r="67" spans="1:18" ht="55.5" customHeight="1" x14ac:dyDescent="0.35">
      <c r="A67" s="74"/>
      <c r="B67" s="74"/>
      <c r="C67" s="74"/>
      <c r="D67" s="74"/>
      <c r="E67" s="74"/>
      <c r="L67" s="74"/>
      <c r="M67" s="74"/>
      <c r="N67" s="74"/>
      <c r="O67" s="74"/>
      <c r="P67" s="74"/>
      <c r="Q67" s="74"/>
      <c r="R67" s="74"/>
    </row>
    <row r="68" spans="1:18" x14ac:dyDescent="0.35">
      <c r="A68" s="74"/>
      <c r="B68" s="74"/>
      <c r="C68" s="74"/>
      <c r="D68" s="74"/>
      <c r="E68" s="74"/>
      <c r="L68" s="74"/>
      <c r="M68" s="74"/>
      <c r="N68" s="74"/>
      <c r="O68" s="74"/>
      <c r="P68" s="74"/>
      <c r="Q68" s="74"/>
      <c r="R68" s="74"/>
    </row>
    <row r="69" spans="1:18" x14ac:dyDescent="0.35">
      <c r="A69" s="74"/>
      <c r="B69" s="74"/>
      <c r="C69" s="74"/>
      <c r="D69" s="74"/>
      <c r="E69" s="74"/>
      <c r="L69" s="74"/>
      <c r="M69" s="74"/>
      <c r="N69" s="74"/>
      <c r="O69" s="74"/>
      <c r="P69" s="74"/>
      <c r="Q69" s="74"/>
      <c r="R69" s="74"/>
    </row>
    <row r="70" spans="1:18" x14ac:dyDescent="0.35">
      <c r="A70" s="74"/>
      <c r="B70" s="74"/>
      <c r="C70" s="74"/>
      <c r="D70" s="74"/>
      <c r="E70" s="74"/>
      <c r="L70" s="74"/>
      <c r="M70" s="74"/>
      <c r="N70" s="74"/>
      <c r="O70" s="74"/>
      <c r="P70" s="74"/>
      <c r="Q70" s="74"/>
      <c r="R70" s="74"/>
    </row>
    <row r="71" spans="1:18" x14ac:dyDescent="0.35">
      <c r="A71" s="74"/>
      <c r="B71" s="74"/>
      <c r="C71" s="74"/>
      <c r="D71" s="74"/>
      <c r="E71" s="74"/>
      <c r="L71" s="74"/>
      <c r="M71" s="74"/>
      <c r="N71" s="74"/>
      <c r="O71" s="74"/>
      <c r="P71" s="74"/>
      <c r="Q71" s="74"/>
      <c r="R71" s="74"/>
    </row>
    <row r="72" spans="1:18" x14ac:dyDescent="0.35">
      <c r="A72" s="74"/>
      <c r="B72" s="74"/>
      <c r="C72" s="74"/>
      <c r="D72" s="74"/>
      <c r="E72" s="74"/>
      <c r="L72" s="74"/>
      <c r="M72" s="74"/>
      <c r="N72" s="74"/>
      <c r="O72" s="74"/>
      <c r="P72" s="74"/>
      <c r="Q72" s="74"/>
      <c r="R72" s="74"/>
    </row>
    <row r="73" spans="1:18" x14ac:dyDescent="0.35">
      <c r="A73" s="74"/>
      <c r="B73" s="74"/>
      <c r="C73" s="74"/>
      <c r="D73" s="74"/>
      <c r="E73" s="74"/>
    </row>
    <row r="74" spans="1:18" x14ac:dyDescent="0.35">
      <c r="A74" s="74"/>
      <c r="B74" s="74"/>
      <c r="C74" s="74"/>
      <c r="D74" s="74"/>
      <c r="E74" s="74"/>
    </row>
    <row r="75" spans="1:18" x14ac:dyDescent="0.35">
      <c r="A75" s="74"/>
      <c r="B75" s="74"/>
      <c r="C75" s="74"/>
      <c r="D75" s="74"/>
      <c r="E75" s="74"/>
    </row>
    <row r="76" spans="1:18" x14ac:dyDescent="0.35">
      <c r="A76" s="74"/>
      <c r="B76" s="74"/>
      <c r="C76" s="74"/>
      <c r="D76" s="74"/>
      <c r="E76" s="74"/>
    </row>
    <row r="77" spans="1:18" x14ac:dyDescent="0.35">
      <c r="A77" s="74"/>
      <c r="B77" s="74"/>
      <c r="C77" s="74"/>
      <c r="D77" s="74"/>
      <c r="E77" s="74"/>
    </row>
    <row r="78" spans="1:18" x14ac:dyDescent="0.35">
      <c r="A78" s="74"/>
      <c r="B78" s="74"/>
      <c r="C78" s="74"/>
      <c r="D78" s="74"/>
      <c r="E78" s="74"/>
    </row>
    <row r="79" spans="1:18" x14ac:dyDescent="0.35">
      <c r="A79" s="74"/>
      <c r="B79" s="74"/>
      <c r="C79" s="74"/>
      <c r="D79" s="74"/>
      <c r="E79" s="74"/>
    </row>
    <row r="80" spans="1:18" x14ac:dyDescent="0.35">
      <c r="A80" s="74"/>
      <c r="B80" s="74"/>
      <c r="C80" s="74"/>
      <c r="D80" s="74"/>
      <c r="E80" s="74"/>
    </row>
    <row r="81" spans="1:16" x14ac:dyDescent="0.35">
      <c r="A81" s="74"/>
      <c r="B81" s="74"/>
      <c r="C81" s="74"/>
      <c r="D81" s="74"/>
      <c r="E81" s="74"/>
    </row>
    <row r="82" spans="1:16" x14ac:dyDescent="0.35">
      <c r="A82" s="74"/>
      <c r="B82" s="74"/>
      <c r="C82" s="74"/>
      <c r="D82" s="74"/>
      <c r="E82" s="74"/>
    </row>
    <row r="83" spans="1:16" x14ac:dyDescent="0.35">
      <c r="A83" s="74"/>
      <c r="B83" s="74"/>
      <c r="C83" s="74"/>
      <c r="D83" s="74"/>
      <c r="E83" s="74"/>
    </row>
    <row r="84" spans="1:16" x14ac:dyDescent="0.35">
      <c r="A84" s="74"/>
      <c r="B84" s="74"/>
      <c r="C84" s="74"/>
      <c r="D84" s="74"/>
      <c r="E84" s="74"/>
    </row>
    <row r="88" spans="1:16" x14ac:dyDescent="0.35">
      <c r="A88" s="3"/>
      <c r="B88" s="3"/>
      <c r="C88" s="1"/>
      <c r="D88" s="1"/>
      <c r="E88" s="1"/>
      <c r="F88" s="75"/>
      <c r="L88" s="1"/>
      <c r="M88" s="1"/>
      <c r="N88" s="52"/>
      <c r="O88" s="1"/>
      <c r="P88" s="52"/>
    </row>
    <row r="89" spans="1:16" ht="56.5" customHeight="1" x14ac:dyDescent="0.35"/>
  </sheetData>
  <mergeCells count="16">
    <mergeCell ref="B2:C2"/>
    <mergeCell ref="D2:E2"/>
    <mergeCell ref="A1:E1"/>
    <mergeCell ref="G2:J2"/>
    <mergeCell ref="A30:B30"/>
    <mergeCell ref="I3:J3"/>
    <mergeCell ref="G3:H3"/>
    <mergeCell ref="C11:C13"/>
    <mergeCell ref="I4:I5"/>
    <mergeCell ref="I6:I7"/>
    <mergeCell ref="J4:J5"/>
    <mergeCell ref="J6:J7"/>
    <mergeCell ref="C5:C9"/>
    <mergeCell ref="C25:C28"/>
    <mergeCell ref="C20:C23"/>
    <mergeCell ref="C15:C18"/>
  </mergeCells>
  <phoneticPr fontId="6" type="noConversion"/>
  <dataValidations count="2">
    <dataValidation type="list" allowBlank="1" showInputMessage="1" showErrorMessage="1" sqref="B25:B28 B15:B18 B5:B9 B20:B23 B11:B13" xr:uid="{E91062F7-E52C-4A68-8255-6097C62F3C5B}">
      <formula1>"Positif,Neutre,Négatif,Non renseigné"</formula1>
    </dataValidation>
    <dataValidation type="list" allowBlank="1" showInputMessage="1" showErrorMessage="1" sqref="C15 C20 C11 C5 C25" xr:uid="{2F307AC2-2658-4740-A281-BEEB32034414}">
      <formula1>"Important,Très important"</formula1>
    </dataValidation>
  </dataValidations>
  <pageMargins left="0.7" right="0.7" top="0.75" bottom="0.75" header="0.3" footer="0.3"/>
  <pageSetup paperSize="9" orientation="portrait" r:id="rId1"/>
  <ignoredErrors>
    <ignoredError sqref="D11"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6BD3B-F5B0-476B-AA4E-9D1D3A39D8C0}">
  <dimension ref="A1:X160"/>
  <sheetViews>
    <sheetView zoomScale="75" zoomScaleNormal="75" workbookViewId="0">
      <selection activeCell="L6" sqref="L6"/>
    </sheetView>
  </sheetViews>
  <sheetFormatPr baseColWidth="10" defaultColWidth="11.453125" defaultRowHeight="14.5" x14ac:dyDescent="0.35"/>
  <cols>
    <col min="1" max="1" width="102.7265625" customWidth="1"/>
    <col min="2" max="2" width="19.81640625" customWidth="1"/>
    <col min="3" max="3" width="18.26953125" customWidth="1"/>
    <col min="4" max="4" width="15.26953125" customWidth="1"/>
    <col min="5" max="5" width="10.6328125" customWidth="1"/>
    <col min="6" max="6" width="2.90625" customWidth="1"/>
    <col min="7" max="7" width="35.453125" customWidth="1"/>
    <col min="8" max="8" width="7.54296875" customWidth="1"/>
    <col min="9" max="9" width="13.453125" customWidth="1"/>
    <col min="10" max="10" width="9.90625" customWidth="1"/>
    <col min="11" max="11" width="5.90625" customWidth="1"/>
    <col min="12" max="15" width="11.08984375" customWidth="1"/>
    <col min="16" max="16" width="11.08984375" style="4" customWidth="1"/>
    <col min="17" max="17" width="35.81640625" customWidth="1"/>
    <col min="18" max="19" width="5.36328125" customWidth="1"/>
    <col min="20" max="20" width="16.7265625" style="74" customWidth="1"/>
    <col min="21" max="21" width="6.90625" style="74" customWidth="1"/>
    <col min="22" max="22" width="13.54296875" style="74" customWidth="1"/>
    <col min="23" max="23" width="10.54296875" style="74" customWidth="1"/>
    <col min="24" max="24" width="11.453125" style="74"/>
  </cols>
  <sheetData>
    <row r="1" spans="1:19" ht="32.5" customHeight="1" thickBot="1" x14ac:dyDescent="0.4">
      <c r="A1" s="261" t="s">
        <v>181</v>
      </c>
      <c r="B1" s="262"/>
      <c r="C1" s="262"/>
      <c r="D1" s="262"/>
      <c r="E1" s="263"/>
      <c r="F1" s="74"/>
      <c r="G1" s="74"/>
      <c r="H1" s="74"/>
      <c r="I1" s="74"/>
      <c r="J1" s="74"/>
      <c r="K1" s="74"/>
      <c r="L1" s="74"/>
      <c r="M1" s="74"/>
      <c r="N1" s="74"/>
      <c r="O1" s="74"/>
      <c r="P1" s="113"/>
      <c r="Q1" s="74"/>
      <c r="R1" s="74"/>
      <c r="S1" s="74"/>
    </row>
    <row r="2" spans="1:19" ht="15" thickBot="1" x14ac:dyDescent="0.4">
      <c r="A2" s="74"/>
      <c r="B2" s="257" t="s">
        <v>183</v>
      </c>
      <c r="C2" s="258"/>
      <c r="D2" s="259" t="s">
        <v>175</v>
      </c>
      <c r="E2" s="260"/>
      <c r="F2" s="74"/>
      <c r="G2" s="257" t="s">
        <v>183</v>
      </c>
      <c r="H2" s="264"/>
      <c r="I2" s="264"/>
      <c r="J2" s="258"/>
      <c r="K2" s="74"/>
      <c r="L2" s="74"/>
      <c r="M2" s="74"/>
      <c r="N2" s="74"/>
      <c r="O2" s="74"/>
      <c r="P2" s="113"/>
      <c r="Q2" s="74"/>
      <c r="R2" s="74"/>
      <c r="S2" s="74"/>
    </row>
    <row r="3" spans="1:19" ht="79.5" customHeight="1" thickBot="1" x14ac:dyDescent="0.4">
      <c r="A3" s="81" t="s">
        <v>180</v>
      </c>
      <c r="B3" s="90" t="s">
        <v>0</v>
      </c>
      <c r="C3" s="90" t="s">
        <v>42</v>
      </c>
      <c r="D3" s="70" t="s">
        <v>177</v>
      </c>
      <c r="E3" s="71" t="s">
        <v>176</v>
      </c>
      <c r="F3" s="74"/>
      <c r="G3" s="252" t="s">
        <v>169</v>
      </c>
      <c r="H3" s="253"/>
      <c r="I3" s="267" t="s">
        <v>168</v>
      </c>
      <c r="J3" s="268"/>
      <c r="K3" s="74"/>
      <c r="L3" s="74"/>
      <c r="M3" s="74"/>
      <c r="N3" s="74"/>
      <c r="O3" s="74"/>
      <c r="P3" s="113"/>
      <c r="Q3" s="74"/>
      <c r="R3" s="74"/>
      <c r="S3" s="77"/>
    </row>
    <row r="4" spans="1:19" ht="15.5" customHeight="1" thickBot="1" x14ac:dyDescent="0.4">
      <c r="A4" s="284" t="s">
        <v>200</v>
      </c>
      <c r="B4" s="285"/>
      <c r="C4" s="285"/>
      <c r="D4" s="285"/>
      <c r="E4" s="286"/>
      <c r="F4" s="74"/>
      <c r="G4" s="30" t="s">
        <v>6</v>
      </c>
      <c r="H4" s="112">
        <v>2</v>
      </c>
      <c r="I4" s="272" t="s">
        <v>12</v>
      </c>
      <c r="J4" s="269">
        <v>2</v>
      </c>
      <c r="K4" s="74"/>
      <c r="L4" s="74"/>
      <c r="M4" s="74"/>
      <c r="N4" s="74"/>
      <c r="O4" s="74"/>
      <c r="P4" s="113"/>
      <c r="Q4" s="74"/>
      <c r="R4" s="74"/>
      <c r="S4" s="77"/>
    </row>
    <row r="5" spans="1:19" ht="16" customHeight="1" x14ac:dyDescent="0.35">
      <c r="A5" s="287" t="s">
        <v>205</v>
      </c>
      <c r="B5" s="289" t="s">
        <v>6</v>
      </c>
      <c r="C5" s="281" t="s">
        <v>12</v>
      </c>
      <c r="D5" s="296">
        <v>22</v>
      </c>
      <c r="E5" s="59"/>
      <c r="F5" s="74"/>
      <c r="G5" s="26" t="s">
        <v>9</v>
      </c>
      <c r="H5" s="67">
        <v>1</v>
      </c>
      <c r="I5" s="273"/>
      <c r="J5" s="270"/>
      <c r="K5" s="74"/>
      <c r="L5" s="74"/>
      <c r="M5" s="74"/>
      <c r="N5" s="74"/>
      <c r="O5" s="74"/>
      <c r="P5" s="113"/>
      <c r="Q5" s="74"/>
      <c r="R5" s="74"/>
      <c r="S5" s="77"/>
    </row>
    <row r="6" spans="1:19" ht="16" customHeight="1" x14ac:dyDescent="0.35">
      <c r="A6" s="288"/>
      <c r="B6" s="290"/>
      <c r="C6" s="282"/>
      <c r="D6" s="297"/>
      <c r="E6" s="11"/>
      <c r="F6" s="74"/>
      <c r="G6" s="26" t="s">
        <v>14</v>
      </c>
      <c r="H6" s="67">
        <v>0</v>
      </c>
      <c r="I6" s="273" t="s">
        <v>7</v>
      </c>
      <c r="J6" s="270">
        <v>1</v>
      </c>
      <c r="K6" s="74"/>
      <c r="L6" s="74"/>
      <c r="M6" s="74"/>
      <c r="N6" s="74"/>
      <c r="O6" s="74"/>
      <c r="P6" s="113"/>
      <c r="Q6" s="74"/>
      <c r="R6" s="74"/>
      <c r="S6" s="77"/>
    </row>
    <row r="7" spans="1:19" ht="16" customHeight="1" thickBot="1" x14ac:dyDescent="0.4">
      <c r="A7" s="106" t="s">
        <v>184</v>
      </c>
      <c r="B7" s="28"/>
      <c r="C7" s="283"/>
      <c r="D7" s="298"/>
      <c r="E7" s="10"/>
      <c r="F7" s="74"/>
      <c r="G7" s="27" t="s">
        <v>17</v>
      </c>
      <c r="H7" s="68">
        <v>-1</v>
      </c>
      <c r="I7" s="274"/>
      <c r="J7" s="271"/>
      <c r="K7" s="74"/>
      <c r="L7" s="74"/>
      <c r="M7" s="74"/>
      <c r="N7" s="74"/>
      <c r="O7" s="74"/>
      <c r="P7" s="113"/>
      <c r="Q7" s="74"/>
      <c r="R7" s="74"/>
      <c r="S7" s="77"/>
    </row>
    <row r="8" spans="1:19" ht="14.5" customHeight="1" thickBot="1" x14ac:dyDescent="0.4">
      <c r="A8" s="293" t="s">
        <v>43</v>
      </c>
      <c r="B8" s="294"/>
      <c r="C8" s="294"/>
      <c r="D8" s="294"/>
      <c r="E8" s="295"/>
      <c r="F8" s="74"/>
      <c r="G8" s="74"/>
      <c r="H8" s="74"/>
      <c r="I8" s="74"/>
      <c r="J8" s="74"/>
      <c r="K8" s="74"/>
      <c r="L8" s="74"/>
      <c r="M8" s="74"/>
      <c r="N8" s="74"/>
      <c r="O8" s="74"/>
      <c r="P8" s="113"/>
      <c r="Q8" s="74"/>
      <c r="R8" s="74"/>
      <c r="S8" s="115"/>
    </row>
    <row r="9" spans="1:19" x14ac:dyDescent="0.35">
      <c r="A9" s="103" t="s">
        <v>45</v>
      </c>
      <c r="B9" s="54" t="s">
        <v>6</v>
      </c>
      <c r="C9" s="281" t="s">
        <v>7</v>
      </c>
      <c r="D9" s="100">
        <v>25</v>
      </c>
      <c r="E9" s="59"/>
      <c r="F9" s="74"/>
      <c r="G9" s="74"/>
      <c r="H9" s="74"/>
      <c r="I9" s="74"/>
      <c r="J9" s="74"/>
      <c r="K9" s="74"/>
      <c r="L9" s="74"/>
      <c r="M9" s="74"/>
      <c r="N9" s="74"/>
      <c r="O9" s="74"/>
      <c r="P9" s="113"/>
      <c r="Q9" s="74"/>
      <c r="R9" s="74"/>
      <c r="S9" s="115"/>
    </row>
    <row r="10" spans="1:19" x14ac:dyDescent="0.35">
      <c r="A10" s="104" t="s">
        <v>47</v>
      </c>
      <c r="B10" s="28" t="s">
        <v>6</v>
      </c>
      <c r="C10" s="282"/>
      <c r="D10" s="14" t="s">
        <v>48</v>
      </c>
      <c r="E10" s="11" t="s">
        <v>10</v>
      </c>
      <c r="F10" s="74"/>
      <c r="G10" s="74"/>
      <c r="H10" s="74"/>
      <c r="I10" s="74"/>
      <c r="J10" s="74"/>
      <c r="K10" s="74"/>
      <c r="L10" s="74"/>
      <c r="M10" s="74"/>
      <c r="N10" s="74"/>
      <c r="O10" s="74"/>
      <c r="P10" s="113"/>
      <c r="Q10" s="74"/>
      <c r="R10" s="74"/>
      <c r="S10" s="115"/>
    </row>
    <row r="11" spans="1:19" ht="15" thickBot="1" x14ac:dyDescent="0.4">
      <c r="A11" s="104" t="s">
        <v>50</v>
      </c>
      <c r="B11" s="28" t="s">
        <v>9</v>
      </c>
      <c r="C11" s="282"/>
      <c r="D11" s="14">
        <v>23</v>
      </c>
      <c r="E11" s="11"/>
      <c r="F11" s="74"/>
      <c r="G11" s="74"/>
      <c r="H11" s="74"/>
      <c r="I11" s="74"/>
      <c r="J11" s="74"/>
      <c r="K11" s="74"/>
      <c r="L11" s="74"/>
      <c r="M11" s="74"/>
      <c r="N11" s="74"/>
      <c r="O11" s="74"/>
      <c r="P11" s="113"/>
      <c r="Q11" s="74"/>
      <c r="R11" s="74"/>
      <c r="S11" s="115"/>
    </row>
    <row r="12" spans="1:19" ht="14.5" customHeight="1" thickBot="1" x14ac:dyDescent="0.4">
      <c r="A12" s="106" t="s">
        <v>184</v>
      </c>
      <c r="B12" s="29" t="s">
        <v>6</v>
      </c>
      <c r="C12" s="283"/>
      <c r="D12" s="19"/>
      <c r="E12" s="10"/>
      <c r="F12" s="74"/>
      <c r="G12" s="291" t="s">
        <v>170</v>
      </c>
      <c r="H12" s="292"/>
      <c r="I12" s="74"/>
      <c r="J12" s="74"/>
      <c r="K12" s="74"/>
      <c r="L12" s="74"/>
      <c r="M12" s="74"/>
      <c r="N12" s="74"/>
      <c r="O12" s="74"/>
      <c r="P12" s="113"/>
      <c r="Q12" s="74"/>
      <c r="R12" s="74"/>
      <c r="S12" s="115"/>
    </row>
    <row r="13" spans="1:19" ht="14.5" customHeight="1" thickBot="1" x14ac:dyDescent="0.4">
      <c r="A13" s="94" t="s">
        <v>52</v>
      </c>
      <c r="B13" s="95"/>
      <c r="C13" s="95"/>
      <c r="D13" s="95"/>
      <c r="E13" s="96"/>
      <c r="F13" s="74"/>
      <c r="G13" s="188" t="str" cm="1">
        <f t="array" ref="G13:H21">_xlfn._xlws.FILTER(Formules!$L$5:$M$13,Formules!$M$5:$M$13&lt;&gt;"")</f>
        <v>Evolution démographique</v>
      </c>
      <c r="H13" s="189">
        <v>10</v>
      </c>
      <c r="I13" s="74"/>
      <c r="J13" s="74"/>
      <c r="K13" s="74"/>
      <c r="L13" s="74"/>
      <c r="M13" s="74"/>
      <c r="N13" s="74"/>
      <c r="O13" s="74"/>
      <c r="P13" s="113"/>
      <c r="Q13" s="74"/>
      <c r="R13" s="74"/>
      <c r="S13" s="115"/>
    </row>
    <row r="14" spans="1:19" x14ac:dyDescent="0.35">
      <c r="A14" s="103" t="s">
        <v>54</v>
      </c>
      <c r="B14" s="54" t="s">
        <v>6</v>
      </c>
      <c r="C14" s="281" t="s">
        <v>7</v>
      </c>
      <c r="D14" s="100" t="s">
        <v>55</v>
      </c>
      <c r="E14" s="59" t="s">
        <v>27</v>
      </c>
      <c r="F14" s="74"/>
      <c r="G14" s="190" t="str">
        <v>Alimentation de qualité</v>
      </c>
      <c r="H14" s="191">
        <v>8.75</v>
      </c>
      <c r="I14" s="74"/>
      <c r="J14" s="74"/>
      <c r="K14" s="74"/>
      <c r="L14" s="74"/>
      <c r="M14" s="74"/>
      <c r="N14" s="74"/>
      <c r="O14" s="74"/>
      <c r="P14" s="113"/>
      <c r="Q14" s="74"/>
      <c r="R14" s="74"/>
      <c r="S14" s="115"/>
    </row>
    <row r="15" spans="1:19" x14ac:dyDescent="0.35">
      <c r="A15" s="104" t="s">
        <v>57</v>
      </c>
      <c r="B15" s="28" t="s">
        <v>9</v>
      </c>
      <c r="C15" s="282"/>
      <c r="D15" s="14">
        <v>29</v>
      </c>
      <c r="E15" s="11" t="s">
        <v>27</v>
      </c>
      <c r="F15" s="74"/>
      <c r="G15" s="190" t="str">
        <v>Accès à l'eau potable</v>
      </c>
      <c r="H15" s="191">
        <v>7.5</v>
      </c>
      <c r="I15" s="74"/>
      <c r="J15" s="74"/>
      <c r="K15" s="74"/>
      <c r="L15" s="74"/>
      <c r="M15" s="74"/>
      <c r="N15" s="74"/>
      <c r="O15" s="74"/>
      <c r="P15" s="113"/>
      <c r="Q15" s="74"/>
      <c r="R15" s="74"/>
      <c r="S15" s="115"/>
    </row>
    <row r="16" spans="1:19" ht="14.5" customHeight="1" thickBot="1" x14ac:dyDescent="0.4">
      <c r="A16" s="106" t="s">
        <v>184</v>
      </c>
      <c r="B16" s="29"/>
      <c r="C16" s="283"/>
      <c r="D16" s="19"/>
      <c r="E16" s="10"/>
      <c r="F16" s="74"/>
      <c r="G16" s="190" t="str">
        <v>Accès au logement</v>
      </c>
      <c r="H16" s="191">
        <v>5</v>
      </c>
      <c r="I16" s="74"/>
      <c r="J16" s="74"/>
      <c r="K16" s="74"/>
      <c r="L16" s="74"/>
      <c r="M16" s="74"/>
      <c r="N16" s="74"/>
      <c r="O16" s="74"/>
      <c r="P16" s="113"/>
      <c r="Q16" s="74"/>
      <c r="R16" s="74"/>
      <c r="S16" s="115"/>
    </row>
    <row r="17" spans="1:19" ht="14.5" customHeight="1" thickBot="1" x14ac:dyDescent="0.4">
      <c r="A17" s="97" t="s">
        <v>59</v>
      </c>
      <c r="B17" s="95"/>
      <c r="C17" s="95"/>
      <c r="D17" s="95"/>
      <c r="E17" s="96"/>
      <c r="F17" s="74"/>
      <c r="G17" s="190" t="str">
        <v>Santé et bien être</v>
      </c>
      <c r="H17" s="191">
        <v>10</v>
      </c>
      <c r="I17" s="74"/>
      <c r="J17" s="74"/>
      <c r="K17" s="74"/>
      <c r="L17" s="74"/>
      <c r="M17" s="74"/>
      <c r="N17" s="74"/>
      <c r="O17" s="74"/>
      <c r="P17" s="113"/>
      <c r="Q17" s="74"/>
      <c r="R17" s="74"/>
      <c r="S17" s="115"/>
    </row>
    <row r="18" spans="1:19" x14ac:dyDescent="0.35">
      <c r="A18" s="103" t="s">
        <v>61</v>
      </c>
      <c r="B18" s="54" t="s">
        <v>6</v>
      </c>
      <c r="C18" s="281" t="s">
        <v>12</v>
      </c>
      <c r="D18" s="100" t="s">
        <v>62</v>
      </c>
      <c r="E18" s="59"/>
      <c r="F18" s="74"/>
      <c r="G18" s="190" t="str">
        <v>Réduction des inégalités et justice sociale</v>
      </c>
      <c r="H18" s="191">
        <v>7</v>
      </c>
      <c r="I18" s="74"/>
      <c r="J18" s="74"/>
      <c r="K18" s="74"/>
      <c r="L18" s="74"/>
      <c r="M18" s="74"/>
      <c r="N18" s="74"/>
      <c r="O18" s="74"/>
      <c r="P18" s="113"/>
      <c r="Q18" s="74"/>
      <c r="R18" s="74"/>
      <c r="S18" s="74"/>
    </row>
    <row r="19" spans="1:19" x14ac:dyDescent="0.35">
      <c r="A19" s="104" t="s">
        <v>63</v>
      </c>
      <c r="B19" s="28" t="s">
        <v>9</v>
      </c>
      <c r="C19" s="282"/>
      <c r="D19" s="14"/>
      <c r="E19" s="11"/>
      <c r="F19" s="74"/>
      <c r="G19" s="190" t="str">
        <v>Transition du modèle économique</v>
      </c>
      <c r="H19" s="191">
        <v>8.3333333333333339</v>
      </c>
      <c r="I19" s="74"/>
      <c r="J19" s="74"/>
      <c r="K19" s="74"/>
      <c r="L19" s="74"/>
      <c r="M19" s="74"/>
      <c r="N19" s="74"/>
      <c r="O19" s="74"/>
      <c r="P19" s="113"/>
      <c r="Q19" s="74"/>
      <c r="R19" s="74"/>
      <c r="S19" s="74"/>
    </row>
    <row r="20" spans="1:19" x14ac:dyDescent="0.35">
      <c r="A20" s="104" t="s">
        <v>64</v>
      </c>
      <c r="B20" s="28" t="s">
        <v>9</v>
      </c>
      <c r="C20" s="282"/>
      <c r="D20" s="14" t="s">
        <v>62</v>
      </c>
      <c r="E20" s="11"/>
      <c r="F20" s="74"/>
      <c r="G20" s="190" t="str">
        <v>Mobilités durables</v>
      </c>
      <c r="H20" s="191">
        <v>5</v>
      </c>
      <c r="I20" s="74"/>
      <c r="J20" s="74"/>
      <c r="K20" s="74"/>
      <c r="L20" s="74"/>
      <c r="M20" s="74"/>
      <c r="N20" s="74"/>
      <c r="O20" s="74"/>
      <c r="P20" s="113"/>
      <c r="Q20" s="74"/>
      <c r="R20" s="74"/>
      <c r="S20" s="74"/>
    </row>
    <row r="21" spans="1:19" x14ac:dyDescent="0.35">
      <c r="A21" s="104" t="s">
        <v>66</v>
      </c>
      <c r="B21" s="28" t="s">
        <v>14</v>
      </c>
      <c r="C21" s="282"/>
      <c r="D21" s="14" t="s">
        <v>67</v>
      </c>
      <c r="E21" s="11"/>
      <c r="F21" s="75"/>
      <c r="G21" s="190" t="str">
        <v>Vitalité sociale</v>
      </c>
      <c r="H21" s="191">
        <v>9</v>
      </c>
      <c r="I21" s="74"/>
      <c r="J21" s="74"/>
      <c r="K21" s="74"/>
      <c r="L21" s="74"/>
      <c r="M21" s="74"/>
      <c r="N21" s="74"/>
      <c r="O21" s="74"/>
      <c r="P21" s="113"/>
      <c r="Q21" s="74"/>
      <c r="R21" s="74"/>
      <c r="S21" s="74"/>
    </row>
    <row r="22" spans="1:19" ht="14.5" customHeight="1" thickBot="1" x14ac:dyDescent="0.4">
      <c r="A22" s="106" t="s">
        <v>184</v>
      </c>
      <c r="B22" s="29"/>
      <c r="C22" s="283"/>
      <c r="D22" s="19"/>
      <c r="E22" s="10"/>
      <c r="F22" s="75"/>
      <c r="G22" s="192"/>
      <c r="H22" s="193"/>
      <c r="I22" s="74"/>
      <c r="J22" s="74"/>
      <c r="K22" s="74"/>
      <c r="L22" s="74"/>
      <c r="M22" s="74"/>
      <c r="N22" s="74"/>
      <c r="O22" s="74"/>
      <c r="P22" s="113"/>
      <c r="Q22" s="74"/>
      <c r="R22" s="74"/>
      <c r="S22" s="74"/>
    </row>
    <row r="23" spans="1:19" ht="14.5" customHeight="1" thickBot="1" x14ac:dyDescent="0.4">
      <c r="A23" s="94" t="s">
        <v>68</v>
      </c>
      <c r="B23" s="95"/>
      <c r="C23" s="95"/>
      <c r="D23" s="95"/>
      <c r="E23" s="96"/>
      <c r="F23" s="74"/>
      <c r="G23" s="74"/>
      <c r="H23" s="74"/>
      <c r="I23" s="74"/>
      <c r="J23" s="74"/>
      <c r="K23" s="74"/>
      <c r="L23" s="74"/>
      <c r="M23" s="74"/>
      <c r="N23" s="74"/>
      <c r="O23" s="74"/>
      <c r="P23" s="113"/>
      <c r="Q23" s="74"/>
      <c r="R23" s="74"/>
      <c r="S23" s="74"/>
    </row>
    <row r="24" spans="1:19" x14ac:dyDescent="0.35">
      <c r="A24" s="103" t="s">
        <v>69</v>
      </c>
      <c r="B24" s="54" t="s">
        <v>6</v>
      </c>
      <c r="C24" s="281" t="s">
        <v>7</v>
      </c>
      <c r="D24" s="105" t="s">
        <v>70</v>
      </c>
      <c r="E24" s="59" t="s">
        <v>39</v>
      </c>
      <c r="F24" s="74"/>
      <c r="G24" s="74"/>
      <c r="H24" s="74"/>
      <c r="I24" s="74"/>
      <c r="J24" s="74"/>
      <c r="K24" s="74"/>
      <c r="L24" s="74"/>
      <c r="M24" s="74"/>
      <c r="N24" s="74"/>
      <c r="O24" s="74"/>
      <c r="P24" s="113"/>
      <c r="Q24" s="74"/>
      <c r="R24" s="74"/>
      <c r="S24" s="74"/>
    </row>
    <row r="25" spans="1:19" x14ac:dyDescent="0.35">
      <c r="A25" s="104" t="s">
        <v>71</v>
      </c>
      <c r="B25" s="28" t="s">
        <v>6</v>
      </c>
      <c r="C25" s="282"/>
      <c r="D25" s="14" t="s">
        <v>72</v>
      </c>
      <c r="E25" s="11"/>
      <c r="F25" s="74"/>
      <c r="G25" s="74"/>
      <c r="H25" s="74"/>
      <c r="I25" s="74"/>
      <c r="J25" s="74"/>
      <c r="K25" s="74"/>
      <c r="L25" s="74"/>
      <c r="M25" s="74"/>
      <c r="N25" s="74"/>
      <c r="O25" s="74"/>
      <c r="P25" s="113"/>
      <c r="Q25" s="74"/>
      <c r="R25" s="74"/>
      <c r="S25" s="74"/>
    </row>
    <row r="26" spans="1:19" ht="14.5" customHeight="1" thickBot="1" x14ac:dyDescent="0.4">
      <c r="A26" s="106" t="s">
        <v>184</v>
      </c>
      <c r="B26" s="29"/>
      <c r="C26" s="283"/>
      <c r="D26" s="19"/>
      <c r="E26" s="10"/>
      <c r="F26" s="74"/>
      <c r="G26" s="74"/>
      <c r="H26" s="74"/>
      <c r="I26" s="74"/>
      <c r="J26" s="74"/>
      <c r="K26" s="74"/>
      <c r="L26" s="74"/>
      <c r="M26" s="74"/>
      <c r="N26" s="74"/>
      <c r="O26" s="74"/>
      <c r="P26" s="113"/>
      <c r="Q26" s="74"/>
      <c r="R26" s="74"/>
      <c r="S26" s="74"/>
    </row>
    <row r="27" spans="1:19" ht="14.5" customHeight="1" thickBot="1" x14ac:dyDescent="0.4">
      <c r="A27" s="94" t="s">
        <v>73</v>
      </c>
      <c r="B27" s="95"/>
      <c r="C27" s="95"/>
      <c r="D27" s="95"/>
      <c r="E27" s="96"/>
      <c r="F27" s="74"/>
      <c r="G27" s="74"/>
      <c r="H27" s="74"/>
      <c r="I27" s="74"/>
      <c r="J27" s="74"/>
      <c r="K27" s="74"/>
      <c r="L27" s="74"/>
      <c r="M27" s="74"/>
      <c r="N27" s="74"/>
      <c r="O27" s="74"/>
      <c r="P27" s="113"/>
      <c r="Q27" s="74"/>
      <c r="R27" s="74"/>
      <c r="S27" s="74"/>
    </row>
    <row r="28" spans="1:19" x14ac:dyDescent="0.35">
      <c r="A28" s="99" t="s">
        <v>74</v>
      </c>
      <c r="B28" s="54" t="s">
        <v>6</v>
      </c>
      <c r="C28" s="281" t="s">
        <v>12</v>
      </c>
      <c r="D28" s="100">
        <v>46</v>
      </c>
      <c r="E28" s="59"/>
      <c r="F28" s="74"/>
      <c r="G28" s="74"/>
      <c r="H28" s="74"/>
      <c r="I28" s="74"/>
      <c r="J28" s="74"/>
      <c r="K28" s="74"/>
      <c r="L28" s="74"/>
      <c r="M28" s="74"/>
      <c r="N28" s="74"/>
      <c r="O28" s="74"/>
      <c r="P28" s="113"/>
      <c r="Q28" s="74"/>
      <c r="R28" s="74"/>
      <c r="S28" s="74"/>
    </row>
    <row r="29" spans="1:19" x14ac:dyDescent="0.35">
      <c r="A29" s="101" t="s">
        <v>75</v>
      </c>
      <c r="B29" s="28" t="s">
        <v>9</v>
      </c>
      <c r="C29" s="282"/>
      <c r="D29" s="14">
        <v>46</v>
      </c>
      <c r="E29" s="11"/>
      <c r="F29" s="74"/>
      <c r="G29" s="74"/>
      <c r="H29" s="74"/>
      <c r="I29" s="74"/>
      <c r="J29" s="74"/>
      <c r="K29" s="74"/>
      <c r="L29" s="74"/>
      <c r="M29" s="74"/>
      <c r="N29" s="74"/>
      <c r="O29" s="74"/>
      <c r="P29" s="113"/>
      <c r="Q29" s="74"/>
      <c r="R29" s="74"/>
      <c r="S29" s="74"/>
    </row>
    <row r="30" spans="1:19" x14ac:dyDescent="0.35">
      <c r="A30" s="101" t="s">
        <v>76</v>
      </c>
      <c r="B30" s="28" t="s">
        <v>9</v>
      </c>
      <c r="C30" s="282"/>
      <c r="D30" s="14"/>
      <c r="E30" s="11"/>
      <c r="F30" s="74"/>
      <c r="G30" s="74"/>
      <c r="H30" s="74"/>
      <c r="I30" s="74"/>
      <c r="J30" s="74"/>
      <c r="K30" s="74"/>
      <c r="L30" s="74"/>
      <c r="M30" s="74"/>
      <c r="N30" s="74"/>
      <c r="O30" s="74"/>
      <c r="P30" s="113"/>
      <c r="Q30" s="74"/>
      <c r="R30" s="74"/>
      <c r="S30" s="74"/>
    </row>
    <row r="31" spans="1:19" x14ac:dyDescent="0.35">
      <c r="A31" s="101" t="s">
        <v>77</v>
      </c>
      <c r="B31" s="28" t="s">
        <v>6</v>
      </c>
      <c r="C31" s="282"/>
      <c r="D31" s="14" t="s">
        <v>78</v>
      </c>
      <c r="E31" s="11"/>
      <c r="F31" s="74"/>
      <c r="G31" s="74"/>
      <c r="H31" s="74"/>
      <c r="I31" s="74"/>
      <c r="J31" s="74"/>
      <c r="K31" s="74"/>
      <c r="L31" s="74"/>
      <c r="M31" s="74"/>
      <c r="N31" s="74"/>
      <c r="O31" s="74"/>
      <c r="P31" s="113"/>
      <c r="Q31" s="74"/>
      <c r="R31" s="74"/>
      <c r="S31" s="74"/>
    </row>
    <row r="32" spans="1:19" x14ac:dyDescent="0.35">
      <c r="A32" s="101" t="s">
        <v>79</v>
      </c>
      <c r="B32" s="28" t="s">
        <v>9</v>
      </c>
      <c r="C32" s="282"/>
      <c r="D32" s="14">
        <v>55</v>
      </c>
      <c r="E32" s="11"/>
      <c r="F32" s="74"/>
      <c r="G32" s="74"/>
      <c r="H32" s="74"/>
      <c r="I32" s="74"/>
      <c r="J32" s="74"/>
      <c r="K32" s="74"/>
      <c r="L32" s="74"/>
      <c r="M32" s="74"/>
      <c r="N32" s="74"/>
      <c r="O32" s="74"/>
      <c r="P32" s="113"/>
      <c r="Q32" s="74"/>
      <c r="R32" s="74"/>
      <c r="S32" s="74"/>
    </row>
    <row r="33" spans="1:19" ht="14.5" customHeight="1" thickBot="1" x14ac:dyDescent="0.4">
      <c r="A33" s="102" t="s">
        <v>184</v>
      </c>
      <c r="B33" s="29"/>
      <c r="C33" s="283"/>
      <c r="D33" s="19"/>
      <c r="E33" s="10"/>
      <c r="F33" s="74"/>
      <c r="G33" s="74"/>
      <c r="H33" s="74"/>
      <c r="I33" s="74"/>
      <c r="J33" s="74"/>
      <c r="K33" s="74"/>
      <c r="L33" s="74"/>
      <c r="M33" s="74"/>
      <c r="N33" s="74"/>
      <c r="O33" s="74"/>
      <c r="P33" s="113"/>
      <c r="Q33" s="74"/>
      <c r="R33" s="74"/>
      <c r="S33" s="74"/>
    </row>
    <row r="34" spans="1:19" ht="14.5" customHeight="1" thickBot="1" x14ac:dyDescent="0.4">
      <c r="A34" s="94" t="s">
        <v>80</v>
      </c>
      <c r="B34" s="95"/>
      <c r="C34" s="95"/>
      <c r="D34" s="95"/>
      <c r="E34" s="96"/>
      <c r="F34" s="74"/>
      <c r="G34" s="74"/>
      <c r="H34" s="74"/>
      <c r="I34" s="74"/>
      <c r="J34" s="74"/>
      <c r="K34" s="74"/>
      <c r="L34" s="74"/>
      <c r="M34" s="74"/>
      <c r="N34" s="74"/>
      <c r="O34" s="74"/>
      <c r="P34" s="113"/>
      <c r="Q34" s="74"/>
      <c r="R34" s="74"/>
      <c r="S34" s="74"/>
    </row>
    <row r="35" spans="1:19" ht="29" x14ac:dyDescent="0.35">
      <c r="A35" s="217" t="s">
        <v>81</v>
      </c>
      <c r="B35" s="54" t="s">
        <v>6</v>
      </c>
      <c r="C35" s="281" t="s">
        <v>7</v>
      </c>
      <c r="D35" s="100" t="s">
        <v>83</v>
      </c>
      <c r="E35" s="59" t="s">
        <v>84</v>
      </c>
      <c r="F35" s="74"/>
      <c r="G35" s="74"/>
      <c r="H35" s="74"/>
      <c r="I35" s="74"/>
      <c r="J35" s="74"/>
      <c r="K35" s="74"/>
      <c r="L35" s="74"/>
      <c r="M35" s="74"/>
      <c r="N35" s="74"/>
      <c r="O35" s="74"/>
      <c r="P35" s="113"/>
      <c r="Q35" s="74"/>
      <c r="R35" s="74"/>
      <c r="S35" s="74"/>
    </row>
    <row r="36" spans="1:19" x14ac:dyDescent="0.35">
      <c r="A36" s="101" t="s">
        <v>85</v>
      </c>
      <c r="B36" s="28" t="s">
        <v>9</v>
      </c>
      <c r="C36" s="282"/>
      <c r="D36" s="14" t="s">
        <v>86</v>
      </c>
      <c r="E36" s="11" t="s">
        <v>84</v>
      </c>
      <c r="F36" s="74"/>
      <c r="G36" s="74"/>
      <c r="H36" s="74"/>
      <c r="I36" s="74"/>
      <c r="J36" s="74"/>
      <c r="K36" s="74"/>
      <c r="L36" s="74"/>
      <c r="M36" s="74"/>
      <c r="N36" s="74"/>
      <c r="O36" s="74"/>
      <c r="P36" s="113"/>
      <c r="Q36" s="74"/>
      <c r="R36" s="74"/>
      <c r="S36" s="74"/>
    </row>
    <row r="37" spans="1:19" x14ac:dyDescent="0.35">
      <c r="A37" s="101" t="s">
        <v>87</v>
      </c>
      <c r="B37" s="28" t="s">
        <v>6</v>
      </c>
      <c r="C37" s="282"/>
      <c r="D37" s="14">
        <v>48</v>
      </c>
      <c r="E37" s="11" t="s">
        <v>84</v>
      </c>
      <c r="F37" s="74"/>
      <c r="G37" s="74"/>
      <c r="H37" s="74"/>
      <c r="I37" s="74"/>
      <c r="J37" s="74"/>
      <c r="K37" s="74"/>
      <c r="L37" s="74"/>
      <c r="M37" s="74"/>
      <c r="N37" s="74"/>
      <c r="O37" s="74"/>
      <c r="P37" s="113"/>
      <c r="Q37" s="74"/>
      <c r="R37" s="74"/>
      <c r="S37" s="74"/>
    </row>
    <row r="38" spans="1:19" ht="14.5" customHeight="1" thickBot="1" x14ac:dyDescent="0.4">
      <c r="A38" s="102" t="s">
        <v>184</v>
      </c>
      <c r="B38" s="29"/>
      <c r="C38" s="283"/>
      <c r="D38" s="19"/>
      <c r="E38" s="10"/>
      <c r="F38" s="74"/>
      <c r="G38" s="74"/>
      <c r="H38" s="74"/>
      <c r="I38" s="74"/>
      <c r="J38" s="74"/>
      <c r="K38" s="74"/>
      <c r="L38" s="74"/>
      <c r="M38" s="74"/>
      <c r="N38" s="74"/>
      <c r="O38" s="74"/>
      <c r="P38" s="113"/>
      <c r="Q38" s="74"/>
      <c r="R38" s="74"/>
      <c r="S38" s="74"/>
    </row>
    <row r="39" spans="1:19" ht="14.5" customHeight="1" thickBot="1" x14ac:dyDescent="0.4">
      <c r="A39" s="94" t="s">
        <v>88</v>
      </c>
      <c r="B39" s="95"/>
      <c r="C39" s="98"/>
      <c r="D39" s="95"/>
      <c r="E39" s="96"/>
      <c r="F39" s="74"/>
      <c r="G39" s="74"/>
      <c r="H39" s="74"/>
      <c r="I39" s="74"/>
      <c r="J39" s="74"/>
      <c r="K39" s="74"/>
      <c r="L39" s="74"/>
      <c r="M39" s="74"/>
      <c r="N39" s="74"/>
      <c r="O39" s="74"/>
      <c r="P39" s="113"/>
      <c r="Q39" s="74"/>
      <c r="R39" s="74"/>
      <c r="S39" s="74"/>
    </row>
    <row r="40" spans="1:19" x14ac:dyDescent="0.35">
      <c r="A40" s="103" t="s">
        <v>89</v>
      </c>
      <c r="B40" s="54" t="s">
        <v>14</v>
      </c>
      <c r="C40" s="281" t="s">
        <v>12</v>
      </c>
      <c r="D40" s="100" t="s">
        <v>90</v>
      </c>
      <c r="E40" s="59"/>
      <c r="F40" s="74"/>
      <c r="G40" s="74"/>
      <c r="H40" s="74"/>
      <c r="I40" s="74"/>
      <c r="J40" s="74"/>
      <c r="K40" s="74"/>
      <c r="L40" s="74"/>
      <c r="M40" s="74"/>
      <c r="N40" s="74"/>
      <c r="O40" s="74"/>
      <c r="P40" s="113"/>
      <c r="Q40" s="74"/>
      <c r="R40" s="74"/>
      <c r="S40" s="74"/>
    </row>
    <row r="41" spans="1:19" x14ac:dyDescent="0.35">
      <c r="A41" s="104" t="s">
        <v>91</v>
      </c>
      <c r="B41" s="28" t="s">
        <v>6</v>
      </c>
      <c r="C41" s="282"/>
      <c r="D41" s="14">
        <v>38</v>
      </c>
      <c r="E41" s="11"/>
      <c r="F41" s="74"/>
      <c r="G41" s="74"/>
      <c r="H41" s="74"/>
      <c r="I41" s="74"/>
      <c r="J41" s="74"/>
      <c r="K41" s="74"/>
      <c r="L41" s="74"/>
      <c r="M41" s="74"/>
      <c r="N41" s="74"/>
      <c r="O41" s="74"/>
      <c r="P41" s="113"/>
      <c r="Q41" s="74"/>
      <c r="R41" s="74"/>
      <c r="S41" s="74"/>
    </row>
    <row r="42" spans="1:19" x14ac:dyDescent="0.35">
      <c r="A42" s="104" t="s">
        <v>92</v>
      </c>
      <c r="B42" s="28" t="s">
        <v>9</v>
      </c>
      <c r="C42" s="282"/>
      <c r="D42" s="14"/>
      <c r="E42" s="11"/>
      <c r="F42" s="74"/>
      <c r="G42" s="74"/>
      <c r="H42" s="74"/>
      <c r="I42" s="74"/>
      <c r="J42" s="74"/>
      <c r="K42" s="74"/>
      <c r="L42" s="74"/>
      <c r="M42" s="74"/>
      <c r="N42" s="74"/>
      <c r="O42" s="74"/>
      <c r="P42" s="113"/>
      <c r="Q42" s="74"/>
      <c r="R42" s="74"/>
      <c r="S42" s="74"/>
    </row>
    <row r="43" spans="1:19" ht="14.5" customHeight="1" thickBot="1" x14ac:dyDescent="0.4">
      <c r="A43" s="102" t="s">
        <v>184</v>
      </c>
      <c r="B43" s="29"/>
      <c r="C43" s="283"/>
      <c r="D43" s="19"/>
      <c r="E43" s="10"/>
      <c r="F43" s="74"/>
      <c r="G43" s="74"/>
      <c r="H43" s="74"/>
      <c r="I43" s="74"/>
      <c r="J43" s="74"/>
      <c r="K43" s="74"/>
      <c r="L43" s="74"/>
      <c r="M43" s="74"/>
      <c r="N43" s="74"/>
      <c r="O43" s="74"/>
      <c r="P43" s="113"/>
      <c r="Q43" s="74"/>
      <c r="R43" s="74"/>
      <c r="S43" s="74"/>
    </row>
    <row r="44" spans="1:19" ht="14.5" customHeight="1" thickBot="1" x14ac:dyDescent="0.4">
      <c r="A44" s="94" t="s">
        <v>93</v>
      </c>
      <c r="B44" s="95"/>
      <c r="C44" s="95"/>
      <c r="D44" s="95"/>
      <c r="E44" s="96"/>
      <c r="F44" s="74"/>
      <c r="G44" s="74"/>
      <c r="H44" s="74"/>
      <c r="I44" s="74"/>
      <c r="J44" s="74"/>
      <c r="K44" s="74"/>
      <c r="L44" s="74"/>
      <c r="M44" s="74"/>
      <c r="N44" s="74"/>
      <c r="O44" s="74"/>
      <c r="P44" s="113"/>
      <c r="Q44" s="74"/>
      <c r="R44" s="74"/>
      <c r="S44" s="74"/>
    </row>
    <row r="45" spans="1:19" x14ac:dyDescent="0.35">
      <c r="A45" s="99" t="s">
        <v>94</v>
      </c>
      <c r="B45" s="54" t="s">
        <v>6</v>
      </c>
      <c r="C45" s="281" t="s">
        <v>7</v>
      </c>
      <c r="D45" s="100">
        <v>53</v>
      </c>
      <c r="E45" s="59"/>
      <c r="F45" s="74"/>
      <c r="G45" s="74"/>
      <c r="H45" s="74"/>
      <c r="I45" s="74"/>
      <c r="J45" s="74"/>
      <c r="K45" s="74"/>
      <c r="L45" s="74"/>
      <c r="M45" s="74"/>
      <c r="N45" s="74"/>
      <c r="O45" s="74"/>
      <c r="P45" s="113"/>
      <c r="Q45" s="74"/>
      <c r="R45" s="74"/>
      <c r="S45" s="74"/>
    </row>
    <row r="46" spans="1:19" x14ac:dyDescent="0.35">
      <c r="A46" s="101" t="s">
        <v>95</v>
      </c>
      <c r="B46" s="28" t="s">
        <v>6</v>
      </c>
      <c r="C46" s="282"/>
      <c r="D46" s="14"/>
      <c r="E46" s="11"/>
      <c r="F46" s="74"/>
      <c r="G46" s="74"/>
      <c r="H46" s="74"/>
      <c r="I46" s="74"/>
      <c r="J46" s="74"/>
      <c r="K46" s="74"/>
      <c r="L46" s="74"/>
      <c r="M46" s="74"/>
      <c r="N46" s="74"/>
      <c r="O46" s="74"/>
      <c r="P46" s="113"/>
      <c r="Q46" s="74"/>
      <c r="R46" s="74"/>
      <c r="S46" s="74"/>
    </row>
    <row r="47" spans="1:19" x14ac:dyDescent="0.35">
      <c r="A47" s="101" t="s">
        <v>96</v>
      </c>
      <c r="B47" s="28" t="s">
        <v>6</v>
      </c>
      <c r="C47" s="282"/>
      <c r="D47" s="14">
        <v>73</v>
      </c>
      <c r="E47" s="11"/>
      <c r="F47" s="74"/>
      <c r="G47" s="74"/>
      <c r="H47" s="74"/>
      <c r="I47" s="74"/>
      <c r="J47" s="74"/>
      <c r="K47" s="74"/>
      <c r="L47" s="74"/>
      <c r="M47" s="74"/>
      <c r="N47" s="74"/>
      <c r="O47" s="74"/>
      <c r="P47" s="113"/>
      <c r="Q47" s="74"/>
      <c r="R47" s="74"/>
      <c r="S47" s="74"/>
    </row>
    <row r="48" spans="1:19" x14ac:dyDescent="0.35">
      <c r="A48" s="101" t="s">
        <v>97</v>
      </c>
      <c r="B48" s="28" t="s">
        <v>6</v>
      </c>
      <c r="C48" s="282"/>
      <c r="D48" s="14">
        <v>52</v>
      </c>
      <c r="E48" s="11"/>
      <c r="F48" s="74"/>
      <c r="G48" s="74"/>
      <c r="H48" s="74"/>
      <c r="I48" s="74"/>
      <c r="J48" s="74"/>
      <c r="K48" s="74"/>
      <c r="L48" s="74"/>
      <c r="M48" s="74"/>
      <c r="N48" s="74"/>
      <c r="O48" s="74"/>
      <c r="P48" s="113"/>
      <c r="Q48" s="74"/>
      <c r="R48" s="74"/>
      <c r="S48" s="74"/>
    </row>
    <row r="49" spans="1:19" x14ac:dyDescent="0.35">
      <c r="A49" s="101" t="s">
        <v>98</v>
      </c>
      <c r="B49" s="28" t="s">
        <v>9</v>
      </c>
      <c r="C49" s="282"/>
      <c r="D49" s="14"/>
      <c r="E49" s="11"/>
      <c r="F49" s="74"/>
      <c r="G49" s="74"/>
      <c r="H49" s="74"/>
      <c r="I49" s="74"/>
      <c r="J49" s="74"/>
      <c r="K49" s="74"/>
      <c r="L49" s="74"/>
      <c r="M49" s="74"/>
      <c r="N49" s="74"/>
      <c r="O49" s="74"/>
      <c r="P49" s="113"/>
      <c r="Q49" s="74"/>
      <c r="R49" s="74"/>
      <c r="S49" s="74"/>
    </row>
    <row r="50" spans="1:19" ht="14.5" customHeight="1" thickBot="1" x14ac:dyDescent="0.4">
      <c r="A50" s="102" t="s">
        <v>184</v>
      </c>
      <c r="B50" s="29"/>
      <c r="C50" s="283"/>
      <c r="D50" s="19"/>
      <c r="E50" s="10"/>
      <c r="F50" s="74"/>
      <c r="G50" s="74"/>
      <c r="H50" s="74"/>
      <c r="I50" s="74"/>
      <c r="J50" s="74"/>
      <c r="K50" s="74"/>
      <c r="L50" s="74"/>
      <c r="M50" s="74"/>
      <c r="N50" s="74"/>
      <c r="O50" s="74"/>
      <c r="P50" s="113"/>
      <c r="Q50" s="74"/>
      <c r="R50" s="74"/>
      <c r="S50" s="74"/>
    </row>
    <row r="51" spans="1:19" ht="34" customHeight="1" thickBot="1" x14ac:dyDescent="0.4">
      <c r="A51" s="116" t="s">
        <v>99</v>
      </c>
      <c r="B51" s="36">
        <f>Formules!J52</f>
        <v>7.0530303030303028</v>
      </c>
      <c r="C51" s="37"/>
      <c r="D51" s="114"/>
      <c r="E51" s="74"/>
      <c r="F51" s="74"/>
      <c r="G51" s="74"/>
      <c r="H51" s="74"/>
      <c r="I51" s="74"/>
      <c r="J51" s="74"/>
      <c r="K51" s="74"/>
      <c r="L51" s="74"/>
      <c r="M51" s="74"/>
      <c r="N51" s="74"/>
      <c r="O51" s="74"/>
      <c r="P51" s="113"/>
      <c r="Q51" s="74"/>
      <c r="R51" s="74"/>
      <c r="S51" s="74"/>
    </row>
    <row r="52" spans="1:19" x14ac:dyDescent="0.35">
      <c r="A52" s="74"/>
      <c r="B52" s="74"/>
      <c r="C52" s="74"/>
      <c r="D52" s="74"/>
      <c r="E52" s="74"/>
      <c r="F52" s="74"/>
      <c r="G52" s="74"/>
      <c r="H52" s="74"/>
      <c r="I52" s="74"/>
      <c r="J52" s="74"/>
      <c r="K52" s="74"/>
      <c r="L52" s="74"/>
      <c r="M52" s="74"/>
      <c r="N52" s="74"/>
      <c r="O52" s="74"/>
      <c r="P52" s="113"/>
      <c r="Q52" s="74"/>
      <c r="R52" s="74"/>
      <c r="S52" s="74"/>
    </row>
    <row r="53" spans="1:19" x14ac:dyDescent="0.35">
      <c r="A53" s="74"/>
      <c r="B53" s="74"/>
      <c r="C53" s="74"/>
      <c r="D53" s="74"/>
      <c r="E53" s="74"/>
      <c r="F53" s="74"/>
      <c r="G53" s="74"/>
      <c r="H53" s="74"/>
      <c r="I53" s="74"/>
      <c r="J53" s="74"/>
      <c r="K53" s="74"/>
      <c r="L53" s="74"/>
      <c r="M53" s="74"/>
      <c r="N53" s="74"/>
      <c r="O53" s="74"/>
      <c r="P53" s="113"/>
      <c r="Q53" s="74"/>
      <c r="R53" s="74"/>
      <c r="S53" s="74"/>
    </row>
    <row r="54" spans="1:19" x14ac:dyDescent="0.35">
      <c r="A54" s="74"/>
      <c r="B54" s="74"/>
      <c r="C54" s="74"/>
      <c r="D54" s="74"/>
      <c r="E54" s="74"/>
      <c r="F54" s="74"/>
      <c r="G54" s="74"/>
      <c r="H54" s="74"/>
      <c r="I54" s="74"/>
      <c r="J54" s="74"/>
      <c r="K54" s="74"/>
      <c r="L54" s="74"/>
      <c r="M54" s="74"/>
      <c r="N54" s="74"/>
      <c r="O54" s="74"/>
      <c r="P54" s="113"/>
      <c r="Q54" s="74"/>
      <c r="R54" s="74"/>
      <c r="S54" s="74"/>
    </row>
    <row r="55" spans="1:19" x14ac:dyDescent="0.35">
      <c r="A55" s="74"/>
      <c r="B55" s="74"/>
      <c r="C55" s="74"/>
      <c r="D55" s="74"/>
      <c r="E55" s="74"/>
      <c r="F55" s="74"/>
      <c r="G55" s="74"/>
      <c r="H55" s="74"/>
      <c r="I55" s="74"/>
      <c r="J55" s="74"/>
      <c r="K55" s="74"/>
      <c r="L55" s="74"/>
      <c r="M55" s="74"/>
      <c r="N55" s="74"/>
      <c r="O55" s="74"/>
      <c r="P55" s="113"/>
      <c r="Q55" s="74"/>
      <c r="R55" s="74"/>
      <c r="S55" s="74"/>
    </row>
    <row r="56" spans="1:19" x14ac:dyDescent="0.35">
      <c r="A56" s="74"/>
      <c r="B56" s="74"/>
      <c r="C56" s="74"/>
      <c r="D56" s="74"/>
      <c r="E56" s="74"/>
      <c r="F56" s="74"/>
      <c r="G56" s="74"/>
      <c r="H56" s="74"/>
      <c r="I56" s="74"/>
      <c r="J56" s="74"/>
      <c r="K56" s="74"/>
      <c r="L56" s="74"/>
      <c r="M56" s="74"/>
      <c r="N56" s="74"/>
      <c r="O56" s="74"/>
      <c r="P56" s="113"/>
      <c r="Q56" s="74"/>
      <c r="R56" s="74"/>
      <c r="S56" s="74"/>
    </row>
    <row r="57" spans="1:19" x14ac:dyDescent="0.35">
      <c r="A57" s="74"/>
      <c r="B57" s="74"/>
      <c r="C57" s="74"/>
      <c r="D57" s="74"/>
      <c r="E57" s="74"/>
      <c r="F57" s="74"/>
      <c r="G57" s="74"/>
      <c r="H57" s="74"/>
      <c r="I57" s="74"/>
      <c r="J57" s="74"/>
      <c r="K57" s="74"/>
      <c r="L57" s="74"/>
      <c r="M57" s="74"/>
      <c r="N57" s="74"/>
      <c r="O57" s="74"/>
      <c r="P57" s="113"/>
      <c r="Q57" s="74"/>
      <c r="R57" s="74"/>
      <c r="S57" s="74"/>
    </row>
    <row r="58" spans="1:19" x14ac:dyDescent="0.35">
      <c r="A58" s="74"/>
      <c r="B58" s="74"/>
      <c r="C58" s="74"/>
      <c r="D58" s="74"/>
      <c r="E58" s="74"/>
      <c r="F58" s="74"/>
      <c r="G58" s="74"/>
      <c r="H58" s="74"/>
      <c r="I58" s="74"/>
      <c r="J58" s="74"/>
      <c r="K58" s="74"/>
      <c r="L58" s="74"/>
      <c r="M58" s="74"/>
      <c r="N58" s="74"/>
      <c r="O58" s="74"/>
      <c r="P58" s="113"/>
      <c r="Q58" s="74"/>
      <c r="R58" s="74"/>
      <c r="S58" s="74"/>
    </row>
    <row r="59" spans="1:19" x14ac:dyDescent="0.35">
      <c r="A59" s="74"/>
      <c r="B59" s="74"/>
      <c r="C59" s="74"/>
      <c r="D59" s="74"/>
      <c r="E59" s="74"/>
      <c r="F59" s="74"/>
      <c r="G59" s="74"/>
      <c r="H59" s="74"/>
      <c r="I59" s="74"/>
      <c r="J59" s="74"/>
      <c r="K59" s="74"/>
      <c r="L59" s="74"/>
      <c r="M59" s="74"/>
      <c r="N59" s="74"/>
      <c r="O59" s="74"/>
      <c r="P59" s="113"/>
      <c r="Q59" s="74"/>
      <c r="R59" s="74"/>
      <c r="S59" s="74"/>
    </row>
    <row r="60" spans="1:19" x14ac:dyDescent="0.35">
      <c r="A60" s="74"/>
      <c r="B60" s="74"/>
      <c r="C60" s="74"/>
      <c r="D60" s="74"/>
      <c r="E60" s="74"/>
      <c r="F60" s="74"/>
      <c r="G60" s="74"/>
      <c r="H60" s="74"/>
      <c r="I60" s="74"/>
      <c r="J60" s="74"/>
      <c r="K60" s="74"/>
      <c r="L60" s="74"/>
      <c r="M60" s="74"/>
      <c r="N60" s="74"/>
      <c r="O60" s="74"/>
      <c r="P60" s="113"/>
      <c r="Q60" s="74"/>
      <c r="R60" s="74"/>
      <c r="S60" s="74"/>
    </row>
    <row r="61" spans="1:19" x14ac:dyDescent="0.35">
      <c r="A61" s="74"/>
      <c r="B61" s="74"/>
      <c r="C61" s="74"/>
      <c r="D61" s="74"/>
      <c r="E61" s="74"/>
      <c r="F61" s="74"/>
      <c r="G61" s="74"/>
      <c r="H61" s="74"/>
      <c r="I61" s="74"/>
      <c r="J61" s="74"/>
      <c r="K61" s="74"/>
      <c r="L61" s="74"/>
      <c r="M61" s="74"/>
      <c r="N61" s="74"/>
      <c r="O61" s="74"/>
      <c r="P61" s="113"/>
      <c r="Q61" s="74"/>
      <c r="R61" s="74"/>
      <c r="S61" s="74"/>
    </row>
    <row r="62" spans="1:19" x14ac:dyDescent="0.35">
      <c r="A62" s="74"/>
      <c r="B62" s="74"/>
      <c r="C62" s="74"/>
      <c r="D62" s="74"/>
      <c r="E62" s="74"/>
      <c r="F62" s="74"/>
      <c r="G62" s="74"/>
      <c r="H62" s="74"/>
      <c r="I62" s="74"/>
      <c r="J62" s="74"/>
      <c r="K62" s="74"/>
      <c r="L62" s="74"/>
      <c r="M62" s="74"/>
      <c r="N62" s="74"/>
      <c r="O62" s="74"/>
      <c r="P62" s="113"/>
      <c r="Q62" s="74"/>
      <c r="R62" s="74"/>
      <c r="S62" s="74"/>
    </row>
    <row r="63" spans="1:19" x14ac:dyDescent="0.35">
      <c r="A63" s="74"/>
      <c r="B63" s="74"/>
      <c r="C63" s="74"/>
      <c r="D63" s="74"/>
      <c r="E63" s="74"/>
      <c r="F63" s="74"/>
      <c r="G63" s="74"/>
      <c r="H63" s="74"/>
      <c r="I63" s="74"/>
      <c r="J63" s="74"/>
      <c r="K63" s="74"/>
      <c r="L63" s="74"/>
      <c r="M63" s="74"/>
      <c r="N63" s="74"/>
      <c r="O63" s="74"/>
      <c r="P63" s="113"/>
      <c r="Q63" s="74"/>
      <c r="R63" s="74"/>
      <c r="S63" s="74"/>
    </row>
    <row r="64" spans="1:19" x14ac:dyDescent="0.35">
      <c r="A64" s="74"/>
      <c r="B64" s="74"/>
      <c r="C64" s="74"/>
      <c r="D64" s="74"/>
      <c r="E64" s="74"/>
      <c r="F64" s="74"/>
      <c r="G64" s="74"/>
      <c r="H64" s="74"/>
      <c r="I64" s="74"/>
      <c r="J64" s="74"/>
      <c r="K64" s="74"/>
      <c r="L64" s="74"/>
      <c r="M64" s="74"/>
      <c r="N64" s="74"/>
      <c r="O64" s="74"/>
      <c r="P64" s="113"/>
      <c r="Q64" s="74"/>
      <c r="R64" s="74"/>
      <c r="S64" s="74"/>
    </row>
    <row r="65" spans="1:19" x14ac:dyDescent="0.35">
      <c r="A65" s="74"/>
      <c r="B65" s="74"/>
      <c r="C65" s="74"/>
      <c r="D65" s="74"/>
      <c r="E65" s="74"/>
      <c r="F65" s="74"/>
      <c r="G65" s="74"/>
      <c r="H65" s="74"/>
      <c r="I65" s="74"/>
      <c r="J65" s="74"/>
      <c r="K65" s="74"/>
      <c r="L65" s="74"/>
      <c r="M65" s="74"/>
      <c r="N65" s="74"/>
      <c r="O65" s="74"/>
      <c r="P65" s="113"/>
      <c r="Q65" s="74"/>
      <c r="R65" s="74"/>
      <c r="S65" s="74"/>
    </row>
    <row r="66" spans="1:19" x14ac:dyDescent="0.35">
      <c r="A66" s="74"/>
      <c r="B66" s="74"/>
      <c r="C66" s="74"/>
      <c r="D66" s="74"/>
      <c r="E66" s="74"/>
      <c r="F66" s="74"/>
      <c r="G66" s="74"/>
      <c r="H66" s="74"/>
      <c r="I66" s="74"/>
      <c r="J66" s="74"/>
      <c r="K66" s="74"/>
      <c r="L66" s="74"/>
      <c r="M66" s="74"/>
      <c r="N66" s="74"/>
      <c r="O66" s="74"/>
      <c r="P66" s="113"/>
      <c r="Q66" s="74"/>
      <c r="R66" s="74"/>
      <c r="S66" s="74"/>
    </row>
    <row r="67" spans="1:19" x14ac:dyDescent="0.35">
      <c r="A67" s="74"/>
      <c r="B67" s="74"/>
      <c r="C67" s="74"/>
      <c r="D67" s="74"/>
      <c r="E67" s="74"/>
      <c r="F67" s="74"/>
      <c r="G67" s="74"/>
      <c r="H67" s="74"/>
      <c r="I67" s="74"/>
      <c r="J67" s="74"/>
      <c r="K67" s="74"/>
      <c r="L67" s="74"/>
      <c r="M67" s="74"/>
      <c r="N67" s="74"/>
      <c r="O67" s="74"/>
      <c r="P67" s="113"/>
      <c r="Q67" s="74"/>
      <c r="R67" s="74"/>
      <c r="S67" s="74"/>
    </row>
    <row r="68" spans="1:19" x14ac:dyDescent="0.35">
      <c r="A68" s="74"/>
      <c r="B68" s="74"/>
      <c r="C68" s="74"/>
      <c r="D68" s="74"/>
      <c r="E68" s="74"/>
      <c r="F68" s="74"/>
      <c r="G68" s="74"/>
      <c r="H68" s="74"/>
      <c r="I68" s="74"/>
      <c r="J68" s="74"/>
      <c r="K68" s="74"/>
      <c r="L68" s="74"/>
      <c r="M68" s="74"/>
      <c r="N68" s="74"/>
      <c r="O68" s="74"/>
      <c r="P68" s="113"/>
      <c r="Q68" s="74"/>
      <c r="R68" s="74"/>
      <c r="S68" s="74"/>
    </row>
    <row r="69" spans="1:19" x14ac:dyDescent="0.35">
      <c r="A69" s="74"/>
      <c r="B69" s="74"/>
      <c r="C69" s="74"/>
      <c r="D69" s="74"/>
      <c r="E69" s="74"/>
      <c r="F69" s="74"/>
      <c r="G69" s="74"/>
      <c r="H69" s="74"/>
      <c r="I69" s="74"/>
      <c r="J69" s="74"/>
      <c r="K69" s="74"/>
      <c r="L69" s="74"/>
      <c r="M69" s="74"/>
      <c r="N69" s="74"/>
      <c r="O69" s="74"/>
      <c r="P69" s="113"/>
      <c r="Q69" s="74"/>
      <c r="R69" s="74"/>
      <c r="S69" s="74"/>
    </row>
    <row r="70" spans="1:19" x14ac:dyDescent="0.35">
      <c r="A70" s="74"/>
      <c r="B70" s="74"/>
      <c r="C70" s="74"/>
      <c r="D70" s="74"/>
      <c r="E70" s="74"/>
      <c r="F70" s="74"/>
      <c r="G70" s="74"/>
      <c r="H70" s="74"/>
      <c r="I70" s="74"/>
      <c r="J70" s="74"/>
      <c r="K70" s="74"/>
      <c r="L70" s="74"/>
      <c r="M70" s="74"/>
      <c r="N70" s="74"/>
      <c r="O70" s="74"/>
      <c r="P70" s="113"/>
      <c r="Q70" s="74"/>
      <c r="R70" s="74"/>
      <c r="S70" s="74"/>
    </row>
    <row r="71" spans="1:19" x14ac:dyDescent="0.35">
      <c r="A71" s="74"/>
      <c r="B71" s="74"/>
      <c r="C71" s="74"/>
      <c r="D71" s="74"/>
      <c r="E71" s="74"/>
      <c r="F71" s="74"/>
      <c r="G71" s="74"/>
      <c r="H71" s="74"/>
      <c r="I71" s="74"/>
      <c r="J71" s="74"/>
      <c r="K71" s="74"/>
      <c r="L71" s="74"/>
      <c r="M71" s="74"/>
      <c r="N71" s="74"/>
      <c r="O71" s="74"/>
      <c r="P71" s="113"/>
      <c r="Q71" s="74"/>
      <c r="R71" s="74"/>
      <c r="S71" s="74"/>
    </row>
    <row r="72" spans="1:19" x14ac:dyDescent="0.35">
      <c r="A72" s="74"/>
      <c r="B72" s="74"/>
      <c r="C72" s="74"/>
      <c r="D72" s="74"/>
      <c r="E72" s="74"/>
      <c r="F72" s="74"/>
      <c r="G72" s="74"/>
      <c r="H72" s="74"/>
      <c r="I72" s="74"/>
      <c r="J72" s="74"/>
      <c r="K72" s="74"/>
      <c r="L72" s="74"/>
      <c r="M72" s="74"/>
      <c r="N72" s="74"/>
      <c r="O72" s="74"/>
      <c r="P72" s="113"/>
      <c r="Q72" s="74"/>
      <c r="R72" s="74"/>
      <c r="S72" s="74"/>
    </row>
    <row r="73" spans="1:19" x14ac:dyDescent="0.35">
      <c r="A73" s="74"/>
      <c r="B73" s="74"/>
      <c r="C73" s="74"/>
      <c r="D73" s="74"/>
      <c r="E73" s="74"/>
      <c r="F73" s="74"/>
      <c r="G73" s="74"/>
      <c r="H73" s="74"/>
      <c r="I73" s="74"/>
      <c r="J73" s="74"/>
      <c r="K73" s="74"/>
      <c r="L73" s="74"/>
      <c r="M73" s="74"/>
      <c r="N73" s="74"/>
      <c r="O73" s="74"/>
      <c r="P73" s="113"/>
      <c r="Q73" s="74"/>
      <c r="R73" s="74"/>
      <c r="S73" s="74"/>
    </row>
    <row r="74" spans="1:19" x14ac:dyDescent="0.35">
      <c r="A74" s="74"/>
      <c r="B74" s="74"/>
      <c r="C74" s="74"/>
      <c r="D74" s="74"/>
      <c r="E74" s="74"/>
      <c r="F74" s="74"/>
      <c r="G74" s="74"/>
      <c r="H74" s="74"/>
      <c r="I74" s="74"/>
      <c r="J74" s="74"/>
      <c r="K74" s="74"/>
      <c r="L74" s="74"/>
      <c r="M74" s="74"/>
      <c r="N74" s="74"/>
      <c r="O74" s="74"/>
      <c r="P74" s="113"/>
      <c r="Q74" s="74"/>
      <c r="R74" s="74"/>
      <c r="S74" s="74"/>
    </row>
    <row r="75" spans="1:19" x14ac:dyDescent="0.35">
      <c r="A75" s="74"/>
      <c r="B75" s="74"/>
      <c r="C75" s="74"/>
      <c r="D75" s="74"/>
      <c r="E75" s="74"/>
      <c r="F75" s="74"/>
      <c r="G75" s="74"/>
      <c r="H75" s="74"/>
      <c r="I75" s="74"/>
      <c r="J75" s="74"/>
      <c r="K75" s="74"/>
      <c r="L75" s="74"/>
      <c r="M75" s="74"/>
      <c r="N75" s="74"/>
      <c r="O75" s="74"/>
      <c r="P75" s="113"/>
      <c r="Q75" s="74"/>
      <c r="R75" s="74"/>
      <c r="S75" s="74"/>
    </row>
    <row r="76" spans="1:19" x14ac:dyDescent="0.35">
      <c r="A76" s="74"/>
      <c r="B76" s="74"/>
      <c r="C76" s="74"/>
      <c r="D76" s="74"/>
      <c r="E76" s="74"/>
      <c r="F76" s="74"/>
      <c r="G76" s="74"/>
      <c r="H76" s="74"/>
      <c r="I76" s="74"/>
      <c r="J76" s="74"/>
      <c r="K76" s="74"/>
      <c r="L76" s="74"/>
      <c r="M76" s="74"/>
      <c r="N76" s="74"/>
      <c r="O76" s="74"/>
      <c r="P76" s="113"/>
      <c r="Q76" s="74"/>
      <c r="R76" s="74"/>
      <c r="S76" s="74"/>
    </row>
    <row r="77" spans="1:19" x14ac:dyDescent="0.35">
      <c r="A77" s="74"/>
      <c r="B77" s="74"/>
      <c r="C77" s="74"/>
      <c r="D77" s="74"/>
      <c r="E77" s="74"/>
      <c r="F77" s="74"/>
      <c r="G77" s="74"/>
      <c r="H77" s="74"/>
      <c r="I77" s="74"/>
      <c r="J77" s="74"/>
      <c r="K77" s="74"/>
      <c r="L77" s="74"/>
      <c r="M77" s="74"/>
      <c r="N77" s="74"/>
      <c r="O77" s="74"/>
      <c r="P77" s="113"/>
      <c r="Q77" s="74"/>
      <c r="R77" s="74"/>
      <c r="S77" s="74"/>
    </row>
    <row r="78" spans="1:19" x14ac:dyDescent="0.35">
      <c r="A78" s="74"/>
      <c r="B78" s="74"/>
      <c r="C78" s="74"/>
      <c r="D78" s="74"/>
      <c r="E78" s="74"/>
      <c r="F78" s="74"/>
      <c r="G78" s="74"/>
      <c r="H78" s="74"/>
      <c r="I78" s="74"/>
      <c r="J78" s="74"/>
      <c r="K78" s="74"/>
      <c r="L78" s="74"/>
      <c r="M78" s="74"/>
      <c r="N78" s="74"/>
      <c r="O78" s="74"/>
      <c r="P78" s="113"/>
      <c r="Q78" s="74"/>
      <c r="R78" s="74"/>
      <c r="S78" s="74"/>
    </row>
    <row r="79" spans="1:19" x14ac:dyDescent="0.35">
      <c r="A79" s="74"/>
      <c r="B79" s="74"/>
      <c r="C79" s="74"/>
      <c r="D79" s="74"/>
      <c r="E79" s="74"/>
      <c r="F79" s="74"/>
      <c r="G79" s="74"/>
      <c r="H79" s="74"/>
      <c r="I79" s="74"/>
      <c r="J79" s="74"/>
      <c r="K79" s="74"/>
      <c r="L79" s="74"/>
      <c r="M79" s="74"/>
      <c r="N79" s="74"/>
      <c r="O79" s="74"/>
      <c r="P79" s="113"/>
      <c r="Q79" s="74"/>
      <c r="R79" s="74"/>
      <c r="S79" s="74"/>
    </row>
    <row r="80" spans="1:19" x14ac:dyDescent="0.35">
      <c r="A80" s="74"/>
      <c r="B80" s="74"/>
      <c r="C80" s="74"/>
      <c r="D80" s="74"/>
      <c r="E80" s="74"/>
      <c r="F80" s="74"/>
      <c r="G80" s="74"/>
      <c r="H80" s="74"/>
      <c r="I80" s="74"/>
      <c r="J80" s="74"/>
      <c r="K80" s="74"/>
      <c r="L80" s="74"/>
      <c r="M80" s="74"/>
      <c r="N80" s="74"/>
      <c r="O80" s="74"/>
      <c r="P80" s="113"/>
      <c r="Q80" s="74"/>
      <c r="R80" s="74"/>
      <c r="S80" s="74"/>
    </row>
    <row r="81" spans="1:19" x14ac:dyDescent="0.35">
      <c r="A81" s="74"/>
      <c r="B81" s="74"/>
      <c r="C81" s="74"/>
      <c r="D81" s="74"/>
      <c r="E81" s="74"/>
      <c r="F81" s="74"/>
      <c r="G81" s="74"/>
      <c r="H81" s="74"/>
      <c r="I81" s="74"/>
      <c r="J81" s="74"/>
      <c r="K81" s="74"/>
      <c r="L81" s="74"/>
      <c r="M81" s="74"/>
      <c r="N81" s="74"/>
      <c r="O81" s="74"/>
      <c r="P81" s="113"/>
      <c r="Q81" s="74"/>
      <c r="R81" s="74"/>
      <c r="S81" s="74"/>
    </row>
    <row r="82" spans="1:19" x14ac:dyDescent="0.35">
      <c r="A82" s="74"/>
      <c r="B82" s="74"/>
      <c r="C82" s="74"/>
      <c r="D82" s="74"/>
      <c r="E82" s="74"/>
      <c r="F82" s="74"/>
      <c r="G82" s="74"/>
      <c r="H82" s="74"/>
      <c r="I82" s="74"/>
      <c r="J82" s="74"/>
      <c r="K82" s="74"/>
      <c r="L82" s="74"/>
      <c r="M82" s="74"/>
      <c r="N82" s="74"/>
      <c r="O82" s="74"/>
      <c r="P82" s="113"/>
      <c r="Q82" s="74"/>
      <c r="R82" s="74"/>
      <c r="S82" s="74"/>
    </row>
    <row r="83" spans="1:19" x14ac:dyDescent="0.35">
      <c r="A83" s="74"/>
      <c r="B83" s="74"/>
      <c r="C83" s="74"/>
      <c r="D83" s="74"/>
      <c r="E83" s="74"/>
      <c r="F83" s="74"/>
      <c r="G83" s="74"/>
      <c r="H83" s="74"/>
      <c r="I83" s="74"/>
      <c r="J83" s="74"/>
      <c r="K83" s="74"/>
      <c r="L83" s="74"/>
      <c r="M83" s="74"/>
      <c r="N83" s="74"/>
      <c r="O83" s="74"/>
      <c r="P83" s="113"/>
      <c r="Q83" s="74"/>
      <c r="R83" s="74"/>
      <c r="S83" s="74"/>
    </row>
    <row r="84" spans="1:19" x14ac:dyDescent="0.35">
      <c r="A84" s="74"/>
      <c r="B84" s="74"/>
      <c r="C84" s="74"/>
      <c r="D84" s="74"/>
      <c r="E84" s="74"/>
      <c r="F84" s="74"/>
      <c r="G84" s="74"/>
      <c r="H84" s="74"/>
      <c r="I84" s="74"/>
      <c r="J84" s="74"/>
      <c r="K84" s="74"/>
      <c r="L84" s="74"/>
      <c r="M84" s="74"/>
      <c r="N84" s="74"/>
      <c r="O84" s="74"/>
      <c r="P84" s="113"/>
      <c r="Q84" s="74"/>
      <c r="R84" s="74"/>
      <c r="S84" s="74"/>
    </row>
    <row r="85" spans="1:19" x14ac:dyDescent="0.35">
      <c r="A85" s="74"/>
      <c r="B85" s="74"/>
      <c r="C85" s="74"/>
      <c r="D85" s="74"/>
      <c r="E85" s="74"/>
      <c r="F85" s="74"/>
      <c r="G85" s="74"/>
      <c r="H85" s="74"/>
      <c r="I85" s="74"/>
      <c r="J85" s="74"/>
      <c r="K85" s="74"/>
      <c r="L85" s="74"/>
      <c r="M85" s="74"/>
      <c r="N85" s="74"/>
      <c r="O85" s="74"/>
      <c r="P85" s="113"/>
      <c r="Q85" s="74"/>
      <c r="R85" s="74"/>
      <c r="S85" s="74"/>
    </row>
    <row r="86" spans="1:19" x14ac:dyDescent="0.35">
      <c r="A86" s="74"/>
      <c r="B86" s="74"/>
      <c r="C86" s="74"/>
      <c r="D86" s="74"/>
      <c r="E86" s="74"/>
      <c r="F86" s="74"/>
      <c r="G86" s="74"/>
      <c r="H86" s="74"/>
      <c r="I86" s="74"/>
      <c r="J86" s="74"/>
      <c r="K86" s="74"/>
      <c r="L86" s="74"/>
      <c r="M86" s="74"/>
      <c r="N86" s="74"/>
      <c r="O86" s="74"/>
      <c r="P86" s="113"/>
      <c r="Q86" s="74"/>
      <c r="R86" s="74"/>
      <c r="S86" s="74"/>
    </row>
    <row r="87" spans="1:19" x14ac:dyDescent="0.35">
      <c r="A87" s="74"/>
      <c r="B87" s="74"/>
      <c r="C87" s="74"/>
      <c r="D87" s="74"/>
      <c r="E87" s="74"/>
      <c r="F87" s="74"/>
      <c r="G87" s="74"/>
      <c r="H87" s="74"/>
      <c r="I87" s="74"/>
      <c r="J87" s="74"/>
      <c r="K87" s="74"/>
      <c r="L87" s="74"/>
      <c r="M87" s="74"/>
      <c r="N87" s="74"/>
      <c r="O87" s="74"/>
      <c r="P87" s="113"/>
      <c r="Q87" s="74"/>
      <c r="R87" s="74"/>
      <c r="S87" s="74"/>
    </row>
    <row r="88" spans="1:19" x14ac:dyDescent="0.35">
      <c r="A88" s="74"/>
      <c r="B88" s="74"/>
      <c r="C88" s="74"/>
      <c r="D88" s="74"/>
      <c r="E88" s="74"/>
      <c r="F88" s="74"/>
      <c r="G88" s="74"/>
      <c r="H88" s="74"/>
      <c r="I88" s="74"/>
      <c r="J88" s="74"/>
      <c r="K88" s="74"/>
      <c r="L88" s="74"/>
      <c r="M88" s="74"/>
      <c r="N88" s="74"/>
      <c r="O88" s="74"/>
      <c r="P88" s="113"/>
      <c r="Q88" s="74"/>
      <c r="R88" s="74"/>
      <c r="S88" s="74"/>
    </row>
    <row r="89" spans="1:19" x14ac:dyDescent="0.35">
      <c r="A89" s="74"/>
      <c r="B89" s="74"/>
      <c r="C89" s="74"/>
      <c r="D89" s="74"/>
      <c r="E89" s="74"/>
      <c r="F89" s="74"/>
      <c r="G89" s="74"/>
      <c r="H89" s="74"/>
      <c r="I89" s="74"/>
      <c r="J89" s="74"/>
      <c r="K89" s="74"/>
      <c r="L89" s="74"/>
      <c r="M89" s="74"/>
      <c r="N89" s="74"/>
      <c r="O89" s="74"/>
      <c r="P89" s="113"/>
      <c r="Q89" s="74"/>
      <c r="R89" s="74"/>
      <c r="S89" s="74"/>
    </row>
    <row r="90" spans="1:19" x14ac:dyDescent="0.35">
      <c r="A90" s="74"/>
      <c r="B90" s="74"/>
      <c r="C90" s="74"/>
      <c r="D90" s="74"/>
      <c r="E90" s="74"/>
      <c r="F90" s="74"/>
      <c r="G90" s="74"/>
      <c r="H90" s="74"/>
      <c r="I90" s="74"/>
      <c r="J90" s="74"/>
      <c r="K90" s="74"/>
      <c r="L90" s="74"/>
      <c r="M90" s="74"/>
      <c r="N90" s="74"/>
      <c r="O90" s="74"/>
      <c r="P90" s="113"/>
      <c r="Q90" s="74"/>
      <c r="R90" s="74"/>
      <c r="S90" s="74"/>
    </row>
    <row r="91" spans="1:19" x14ac:dyDescent="0.35">
      <c r="A91" s="74"/>
      <c r="B91" s="74"/>
      <c r="C91" s="74"/>
      <c r="D91" s="74"/>
      <c r="E91" s="74"/>
      <c r="F91" s="74"/>
      <c r="G91" s="74"/>
      <c r="H91" s="74"/>
      <c r="I91" s="74"/>
      <c r="J91" s="74"/>
      <c r="K91" s="74"/>
      <c r="L91" s="74"/>
      <c r="M91" s="74"/>
      <c r="N91" s="74"/>
      <c r="O91" s="74"/>
      <c r="P91" s="113"/>
      <c r="Q91" s="74"/>
      <c r="R91" s="74"/>
      <c r="S91" s="74"/>
    </row>
    <row r="92" spans="1:19" x14ac:dyDescent="0.35">
      <c r="A92" s="74"/>
      <c r="B92" s="74"/>
      <c r="C92" s="74"/>
      <c r="D92" s="74"/>
      <c r="E92" s="74"/>
      <c r="F92" s="74"/>
      <c r="G92" s="74"/>
      <c r="H92" s="74"/>
      <c r="I92" s="74"/>
      <c r="J92" s="74"/>
      <c r="K92" s="74"/>
      <c r="L92" s="74"/>
      <c r="M92" s="74"/>
      <c r="N92" s="74"/>
      <c r="O92" s="74"/>
      <c r="P92" s="113"/>
      <c r="Q92" s="74"/>
      <c r="R92" s="74"/>
      <c r="S92" s="74"/>
    </row>
    <row r="93" spans="1:19" x14ac:dyDescent="0.35">
      <c r="A93" s="74"/>
      <c r="B93" s="74"/>
      <c r="C93" s="74"/>
      <c r="D93" s="74"/>
      <c r="E93" s="74"/>
      <c r="F93" s="74"/>
      <c r="G93" s="74"/>
      <c r="H93" s="74"/>
      <c r="I93" s="74"/>
      <c r="J93" s="74"/>
      <c r="K93" s="74"/>
      <c r="L93" s="74"/>
      <c r="M93" s="74"/>
      <c r="N93" s="74"/>
      <c r="O93" s="74"/>
      <c r="P93" s="113"/>
      <c r="Q93" s="74"/>
      <c r="R93" s="74"/>
      <c r="S93" s="74"/>
    </row>
    <row r="94" spans="1:19" x14ac:dyDescent="0.35">
      <c r="A94" s="74"/>
      <c r="B94" s="74"/>
      <c r="C94" s="74"/>
      <c r="D94" s="74"/>
      <c r="E94" s="74"/>
      <c r="F94" s="74"/>
      <c r="G94" s="74"/>
      <c r="H94" s="74"/>
      <c r="I94" s="74"/>
      <c r="J94" s="74"/>
      <c r="K94" s="74"/>
      <c r="L94" s="74"/>
      <c r="M94" s="74"/>
      <c r="N94" s="74"/>
      <c r="O94" s="74"/>
      <c r="P94" s="113"/>
      <c r="Q94" s="74"/>
      <c r="R94" s="74"/>
      <c r="S94" s="74"/>
    </row>
    <row r="95" spans="1:19" x14ac:dyDescent="0.35">
      <c r="A95" s="74"/>
      <c r="B95" s="74"/>
      <c r="C95" s="74"/>
      <c r="D95" s="74"/>
      <c r="E95" s="74"/>
      <c r="F95" s="74"/>
      <c r="G95" s="74"/>
      <c r="H95" s="74"/>
      <c r="I95" s="74"/>
      <c r="J95" s="74"/>
      <c r="K95" s="74"/>
      <c r="L95" s="74"/>
      <c r="M95" s="74"/>
      <c r="N95" s="74"/>
      <c r="O95" s="74"/>
      <c r="P95" s="113"/>
      <c r="Q95" s="74"/>
      <c r="R95" s="74"/>
      <c r="S95" s="74"/>
    </row>
    <row r="96" spans="1:19" x14ac:dyDescent="0.35">
      <c r="A96" s="74"/>
      <c r="B96" s="74"/>
      <c r="C96" s="74"/>
      <c r="D96" s="74"/>
      <c r="E96" s="74"/>
      <c r="F96" s="74"/>
      <c r="G96" s="74"/>
      <c r="H96" s="74"/>
      <c r="I96" s="74"/>
      <c r="J96" s="74"/>
      <c r="K96" s="74"/>
      <c r="L96" s="74"/>
      <c r="M96" s="74"/>
      <c r="N96" s="74"/>
      <c r="O96" s="74"/>
      <c r="P96" s="113"/>
      <c r="Q96" s="74"/>
      <c r="R96" s="74"/>
      <c r="S96" s="74"/>
    </row>
    <row r="97" spans="1:19" x14ac:dyDescent="0.35">
      <c r="A97" s="74"/>
      <c r="B97" s="74"/>
      <c r="C97" s="74"/>
      <c r="D97" s="74"/>
      <c r="E97" s="74"/>
      <c r="F97" s="74"/>
      <c r="G97" s="74"/>
      <c r="H97" s="74"/>
      <c r="I97" s="74"/>
      <c r="J97" s="74"/>
      <c r="K97" s="74"/>
      <c r="L97" s="74"/>
      <c r="M97" s="74"/>
      <c r="N97" s="74"/>
      <c r="O97" s="74"/>
      <c r="P97" s="113"/>
      <c r="Q97" s="74"/>
      <c r="R97" s="74"/>
      <c r="S97" s="74"/>
    </row>
    <row r="98" spans="1:19" x14ac:dyDescent="0.35">
      <c r="A98" s="74"/>
      <c r="B98" s="74"/>
      <c r="C98" s="74"/>
      <c r="D98" s="74"/>
      <c r="E98" s="74"/>
      <c r="F98" s="74"/>
      <c r="G98" s="74"/>
      <c r="H98" s="74"/>
      <c r="I98" s="74"/>
      <c r="J98" s="74"/>
      <c r="K98" s="74"/>
      <c r="L98" s="74"/>
      <c r="M98" s="74"/>
      <c r="N98" s="74"/>
      <c r="O98" s="74"/>
      <c r="P98" s="113"/>
      <c r="Q98" s="74"/>
      <c r="R98" s="74"/>
      <c r="S98" s="74"/>
    </row>
    <row r="99" spans="1:19" x14ac:dyDescent="0.35">
      <c r="A99" s="74"/>
      <c r="B99" s="74"/>
      <c r="C99" s="74"/>
      <c r="D99" s="74"/>
      <c r="E99" s="74"/>
      <c r="F99" s="74"/>
      <c r="G99" s="74"/>
      <c r="H99" s="74"/>
      <c r="I99" s="74"/>
      <c r="J99" s="74"/>
      <c r="K99" s="74"/>
      <c r="L99" s="74"/>
      <c r="M99" s="74"/>
      <c r="N99" s="74"/>
      <c r="O99" s="74"/>
      <c r="P99" s="113"/>
      <c r="Q99" s="74"/>
      <c r="R99" s="74"/>
      <c r="S99" s="74"/>
    </row>
    <row r="100" spans="1:19" x14ac:dyDescent="0.35">
      <c r="A100" s="74"/>
      <c r="B100" s="74"/>
      <c r="C100" s="74"/>
      <c r="D100" s="74"/>
      <c r="E100" s="74"/>
      <c r="F100" s="74"/>
      <c r="G100" s="74"/>
      <c r="H100" s="74"/>
      <c r="I100" s="74"/>
      <c r="J100" s="74"/>
      <c r="K100" s="74"/>
      <c r="L100" s="74"/>
      <c r="M100" s="74"/>
      <c r="N100" s="74"/>
      <c r="O100" s="74"/>
      <c r="P100" s="113"/>
      <c r="Q100" s="74"/>
      <c r="R100" s="74"/>
      <c r="S100" s="74"/>
    </row>
    <row r="101" spans="1:19" x14ac:dyDescent="0.35">
      <c r="A101" s="74"/>
      <c r="B101" s="74"/>
      <c r="C101" s="74"/>
      <c r="D101" s="74"/>
      <c r="E101" s="74"/>
      <c r="F101" s="74"/>
      <c r="G101" s="74"/>
      <c r="H101" s="74"/>
      <c r="I101" s="74"/>
      <c r="J101" s="74"/>
      <c r="K101" s="74"/>
      <c r="L101" s="74"/>
      <c r="M101" s="74"/>
      <c r="N101" s="74"/>
      <c r="O101" s="74"/>
      <c r="P101" s="113"/>
      <c r="Q101" s="74"/>
      <c r="R101" s="74"/>
      <c r="S101" s="74"/>
    </row>
    <row r="102" spans="1:19" x14ac:dyDescent="0.35">
      <c r="A102" s="74"/>
      <c r="B102" s="74"/>
      <c r="C102" s="74"/>
      <c r="D102" s="74"/>
      <c r="E102" s="74"/>
      <c r="F102" s="74"/>
      <c r="G102" s="74"/>
      <c r="H102" s="74"/>
      <c r="I102" s="74"/>
      <c r="J102" s="74"/>
      <c r="K102" s="74"/>
      <c r="L102" s="74"/>
      <c r="M102" s="74"/>
      <c r="N102" s="74"/>
      <c r="O102" s="74"/>
      <c r="P102" s="113"/>
      <c r="Q102" s="74"/>
      <c r="R102" s="74"/>
      <c r="S102" s="74"/>
    </row>
    <row r="103" spans="1:19" x14ac:dyDescent="0.35">
      <c r="A103" s="74"/>
      <c r="B103" s="74"/>
      <c r="C103" s="74"/>
      <c r="D103" s="74"/>
      <c r="E103" s="74"/>
      <c r="F103" s="74"/>
      <c r="G103" s="74"/>
      <c r="H103" s="74"/>
      <c r="I103" s="74"/>
      <c r="J103" s="74"/>
      <c r="K103" s="74"/>
      <c r="L103" s="74"/>
      <c r="M103" s="74"/>
      <c r="N103" s="74"/>
      <c r="O103" s="74"/>
      <c r="P103" s="113"/>
      <c r="Q103" s="74"/>
      <c r="R103" s="74"/>
      <c r="S103" s="74"/>
    </row>
    <row r="104" spans="1:19" x14ac:dyDescent="0.35">
      <c r="A104" s="74"/>
      <c r="B104" s="74"/>
      <c r="C104" s="74"/>
      <c r="D104" s="74"/>
      <c r="E104" s="74"/>
      <c r="F104" s="74"/>
      <c r="G104" s="74"/>
      <c r="H104" s="74"/>
      <c r="I104" s="74"/>
      <c r="J104" s="74"/>
      <c r="K104" s="74"/>
      <c r="L104" s="74"/>
      <c r="M104" s="74"/>
      <c r="N104" s="74"/>
      <c r="O104" s="74"/>
      <c r="P104" s="113"/>
      <c r="Q104" s="74"/>
      <c r="R104" s="74"/>
      <c r="S104" s="74"/>
    </row>
    <row r="105" spans="1:19" x14ac:dyDescent="0.35">
      <c r="A105" s="74"/>
      <c r="B105" s="74"/>
      <c r="C105" s="74"/>
      <c r="D105" s="74"/>
      <c r="E105" s="74"/>
      <c r="F105" s="74"/>
      <c r="G105" s="74"/>
      <c r="H105" s="74"/>
      <c r="I105" s="74"/>
      <c r="J105" s="74"/>
      <c r="K105" s="74"/>
      <c r="L105" s="74"/>
      <c r="M105" s="74"/>
      <c r="N105" s="74"/>
      <c r="O105" s="74"/>
      <c r="P105" s="113"/>
      <c r="Q105" s="74"/>
      <c r="R105" s="74"/>
      <c r="S105" s="74"/>
    </row>
    <row r="106" spans="1:19" x14ac:dyDescent="0.35">
      <c r="A106" s="74"/>
      <c r="B106" s="74"/>
      <c r="C106" s="74"/>
      <c r="D106" s="74"/>
      <c r="E106" s="74"/>
      <c r="F106" s="74"/>
      <c r="G106" s="74"/>
      <c r="H106" s="74"/>
      <c r="I106" s="74"/>
      <c r="J106" s="74"/>
      <c r="K106" s="74"/>
      <c r="L106" s="74"/>
      <c r="M106" s="74"/>
      <c r="N106" s="74"/>
      <c r="O106" s="74"/>
      <c r="P106" s="113"/>
      <c r="Q106" s="74"/>
      <c r="R106" s="74"/>
      <c r="S106" s="74"/>
    </row>
    <row r="107" spans="1:19" x14ac:dyDescent="0.35">
      <c r="A107" s="74"/>
      <c r="B107" s="74"/>
      <c r="C107" s="74"/>
      <c r="D107" s="74"/>
      <c r="E107" s="74"/>
      <c r="F107" s="74"/>
      <c r="G107" s="74"/>
      <c r="H107" s="74"/>
      <c r="I107" s="74"/>
      <c r="J107" s="74"/>
      <c r="K107" s="74"/>
      <c r="L107" s="74"/>
      <c r="M107" s="74"/>
      <c r="N107" s="74"/>
      <c r="O107" s="74"/>
      <c r="P107" s="113"/>
      <c r="Q107" s="74"/>
      <c r="R107" s="74"/>
      <c r="S107" s="74"/>
    </row>
    <row r="108" spans="1:19" x14ac:dyDescent="0.35">
      <c r="A108" s="74"/>
      <c r="B108" s="74"/>
      <c r="C108" s="74"/>
      <c r="D108" s="74"/>
      <c r="E108" s="74"/>
      <c r="F108" s="74"/>
      <c r="G108" s="74"/>
      <c r="H108" s="74"/>
      <c r="I108" s="74"/>
      <c r="J108" s="74"/>
      <c r="K108" s="74"/>
      <c r="L108" s="74"/>
      <c r="M108" s="74"/>
      <c r="N108" s="74"/>
      <c r="O108" s="74"/>
      <c r="P108" s="113"/>
      <c r="Q108" s="74"/>
      <c r="R108" s="74"/>
      <c r="S108" s="74"/>
    </row>
    <row r="109" spans="1:19" x14ac:dyDescent="0.35">
      <c r="A109" s="74"/>
      <c r="B109" s="74"/>
      <c r="C109" s="74"/>
      <c r="D109" s="74"/>
      <c r="E109" s="74"/>
      <c r="F109" s="74"/>
      <c r="G109" s="74"/>
      <c r="H109" s="74"/>
      <c r="I109" s="74"/>
      <c r="J109" s="74"/>
      <c r="K109" s="74"/>
      <c r="L109" s="74"/>
      <c r="M109" s="74"/>
      <c r="N109" s="74"/>
      <c r="O109" s="74"/>
      <c r="P109" s="113"/>
      <c r="Q109" s="74"/>
      <c r="R109" s="74"/>
      <c r="S109" s="74"/>
    </row>
    <row r="110" spans="1:19" x14ac:dyDescent="0.35">
      <c r="A110" s="74"/>
      <c r="B110" s="74"/>
      <c r="C110" s="74"/>
      <c r="D110" s="74"/>
      <c r="E110" s="74"/>
      <c r="F110" s="74"/>
      <c r="G110" s="74"/>
      <c r="H110" s="74"/>
      <c r="I110" s="74"/>
      <c r="J110" s="74"/>
      <c r="K110" s="74"/>
      <c r="L110" s="74"/>
      <c r="M110" s="74"/>
      <c r="N110" s="74"/>
      <c r="O110" s="74"/>
      <c r="P110" s="113"/>
      <c r="Q110" s="74"/>
      <c r="R110" s="74"/>
      <c r="S110" s="74"/>
    </row>
    <row r="111" spans="1:19" x14ac:dyDescent="0.35">
      <c r="A111" s="74"/>
      <c r="B111" s="74"/>
      <c r="C111" s="74"/>
      <c r="D111" s="74"/>
      <c r="E111" s="74"/>
      <c r="F111" s="74"/>
      <c r="G111" s="74"/>
      <c r="H111" s="74"/>
      <c r="I111" s="74"/>
      <c r="J111" s="74"/>
      <c r="K111" s="74"/>
      <c r="L111" s="74"/>
      <c r="M111" s="74"/>
      <c r="N111" s="74"/>
      <c r="O111" s="74"/>
      <c r="P111" s="113"/>
      <c r="Q111" s="74"/>
      <c r="R111" s="74"/>
      <c r="S111" s="74"/>
    </row>
    <row r="112" spans="1:19" x14ac:dyDescent="0.35">
      <c r="A112" s="74"/>
      <c r="B112" s="74"/>
      <c r="C112" s="74"/>
      <c r="D112" s="74"/>
      <c r="E112" s="74"/>
      <c r="F112" s="74"/>
      <c r="G112" s="74"/>
      <c r="H112" s="74"/>
      <c r="I112" s="74"/>
      <c r="J112" s="74"/>
      <c r="K112" s="74"/>
      <c r="L112" s="74"/>
      <c r="M112" s="74"/>
      <c r="N112" s="74"/>
      <c r="O112" s="74"/>
      <c r="P112" s="113"/>
      <c r="Q112" s="74"/>
      <c r="R112" s="74"/>
      <c r="S112" s="74"/>
    </row>
    <row r="113" spans="1:19" x14ac:dyDescent="0.35">
      <c r="A113" s="74"/>
      <c r="B113" s="74"/>
      <c r="C113" s="74"/>
      <c r="D113" s="74"/>
      <c r="E113" s="74"/>
      <c r="F113" s="74"/>
      <c r="G113" s="74"/>
      <c r="H113" s="74"/>
      <c r="I113" s="74"/>
      <c r="J113" s="74"/>
      <c r="K113" s="74"/>
      <c r="L113" s="74"/>
      <c r="M113" s="74"/>
      <c r="N113" s="74"/>
      <c r="O113" s="74"/>
      <c r="P113" s="113"/>
      <c r="Q113" s="74"/>
      <c r="R113" s="74"/>
      <c r="S113" s="74"/>
    </row>
    <row r="114" spans="1:19" x14ac:dyDescent="0.35">
      <c r="A114" s="74"/>
      <c r="B114" s="74"/>
      <c r="C114" s="74"/>
      <c r="D114" s="74"/>
      <c r="E114" s="74"/>
      <c r="F114" s="74"/>
      <c r="G114" s="74"/>
      <c r="H114" s="74"/>
      <c r="I114" s="74"/>
      <c r="J114" s="74"/>
      <c r="K114" s="74"/>
      <c r="L114" s="74"/>
      <c r="M114" s="74"/>
      <c r="N114" s="74"/>
      <c r="O114" s="74"/>
      <c r="P114" s="113"/>
      <c r="Q114" s="74"/>
      <c r="R114" s="74"/>
      <c r="S114" s="74"/>
    </row>
    <row r="115" spans="1:19" x14ac:dyDescent="0.35">
      <c r="A115" s="74"/>
      <c r="B115" s="74"/>
      <c r="C115" s="74"/>
      <c r="D115" s="74"/>
      <c r="E115" s="74"/>
      <c r="F115" s="74"/>
      <c r="G115" s="74"/>
      <c r="H115" s="74"/>
      <c r="I115" s="74"/>
      <c r="J115" s="74"/>
      <c r="K115" s="74"/>
      <c r="L115" s="74"/>
      <c r="M115" s="74"/>
      <c r="N115" s="74"/>
      <c r="O115" s="74"/>
      <c r="P115" s="113"/>
      <c r="Q115" s="74"/>
      <c r="R115" s="74"/>
      <c r="S115" s="74"/>
    </row>
    <row r="116" spans="1:19" x14ac:dyDescent="0.35">
      <c r="A116" s="74"/>
      <c r="B116" s="74"/>
      <c r="C116" s="74"/>
      <c r="D116" s="74"/>
      <c r="E116" s="74"/>
      <c r="F116" s="74"/>
      <c r="G116" s="74"/>
      <c r="H116" s="74"/>
      <c r="I116" s="74"/>
      <c r="J116" s="74"/>
      <c r="K116" s="74"/>
      <c r="L116" s="74"/>
      <c r="M116" s="74"/>
      <c r="N116" s="74"/>
      <c r="O116" s="74"/>
      <c r="P116" s="113"/>
      <c r="Q116" s="74"/>
      <c r="R116" s="74"/>
      <c r="S116" s="74"/>
    </row>
    <row r="117" spans="1:19" x14ac:dyDescent="0.35">
      <c r="A117" s="74"/>
      <c r="B117" s="74"/>
      <c r="C117" s="74"/>
      <c r="D117" s="74"/>
      <c r="E117" s="74"/>
      <c r="F117" s="74"/>
      <c r="G117" s="74"/>
      <c r="H117" s="74"/>
      <c r="I117" s="74"/>
      <c r="J117" s="74"/>
      <c r="K117" s="74"/>
      <c r="L117" s="74"/>
      <c r="M117" s="74"/>
      <c r="N117" s="74"/>
      <c r="O117" s="74"/>
      <c r="P117" s="113"/>
      <c r="Q117" s="74"/>
      <c r="R117" s="74"/>
      <c r="S117" s="74"/>
    </row>
    <row r="118" spans="1:19" x14ac:dyDescent="0.35">
      <c r="A118" s="74"/>
      <c r="B118" s="74"/>
      <c r="C118" s="74"/>
      <c r="D118" s="74"/>
      <c r="E118" s="74"/>
      <c r="F118" s="74"/>
      <c r="G118" s="74"/>
      <c r="H118" s="74"/>
      <c r="I118" s="74"/>
      <c r="J118" s="74"/>
      <c r="K118" s="74"/>
      <c r="L118" s="74"/>
      <c r="M118" s="74"/>
      <c r="N118" s="74"/>
      <c r="O118" s="74"/>
      <c r="P118" s="113"/>
      <c r="Q118" s="74"/>
      <c r="R118" s="74"/>
      <c r="S118" s="74"/>
    </row>
    <row r="119" spans="1:19" x14ac:dyDescent="0.35">
      <c r="A119" s="74"/>
      <c r="B119" s="74"/>
      <c r="C119" s="74"/>
      <c r="D119" s="74"/>
      <c r="E119" s="74"/>
      <c r="F119" s="74"/>
      <c r="G119" s="74"/>
      <c r="H119" s="74"/>
      <c r="I119" s="74"/>
      <c r="J119" s="74"/>
      <c r="K119" s="74"/>
      <c r="L119" s="74"/>
      <c r="M119" s="74"/>
      <c r="N119" s="74"/>
      <c r="O119" s="74"/>
      <c r="P119" s="113"/>
      <c r="Q119" s="74"/>
      <c r="R119" s="74"/>
      <c r="S119" s="74"/>
    </row>
    <row r="120" spans="1:19" x14ac:dyDescent="0.35">
      <c r="A120" s="74"/>
      <c r="B120" s="74"/>
      <c r="C120" s="74"/>
      <c r="D120" s="74"/>
      <c r="E120" s="74"/>
      <c r="F120" s="74"/>
      <c r="G120" s="74"/>
      <c r="H120" s="74"/>
      <c r="I120" s="74"/>
      <c r="J120" s="74"/>
      <c r="K120" s="74"/>
      <c r="L120" s="74"/>
      <c r="M120" s="74"/>
      <c r="N120" s="74"/>
      <c r="O120" s="74"/>
      <c r="P120" s="113"/>
      <c r="Q120" s="74"/>
      <c r="R120" s="74"/>
      <c r="S120" s="74"/>
    </row>
    <row r="121" spans="1:19" x14ac:dyDescent="0.35">
      <c r="A121" s="74"/>
      <c r="B121" s="74"/>
      <c r="C121" s="74"/>
      <c r="D121" s="74"/>
      <c r="E121" s="74"/>
      <c r="F121" s="74"/>
      <c r="G121" s="74"/>
      <c r="H121" s="74"/>
      <c r="I121" s="74"/>
      <c r="J121" s="74"/>
      <c r="K121" s="74"/>
      <c r="L121" s="74"/>
      <c r="M121" s="74"/>
      <c r="N121" s="74"/>
      <c r="O121" s="74"/>
      <c r="P121" s="113"/>
      <c r="Q121" s="74"/>
      <c r="R121" s="74"/>
      <c r="S121" s="74"/>
    </row>
    <row r="122" spans="1:19" x14ac:dyDescent="0.35">
      <c r="A122" s="74"/>
      <c r="B122" s="74"/>
      <c r="C122" s="74"/>
      <c r="D122" s="74"/>
      <c r="E122" s="74"/>
      <c r="F122" s="74"/>
      <c r="G122" s="74"/>
      <c r="H122" s="74"/>
      <c r="I122" s="74"/>
      <c r="J122" s="74"/>
      <c r="K122" s="74"/>
      <c r="L122" s="74"/>
      <c r="M122" s="74"/>
      <c r="N122" s="74"/>
      <c r="O122" s="74"/>
      <c r="P122" s="113"/>
      <c r="Q122" s="74"/>
      <c r="R122" s="74"/>
      <c r="S122" s="74"/>
    </row>
    <row r="123" spans="1:19" x14ac:dyDescent="0.35">
      <c r="A123" s="74"/>
      <c r="B123" s="74"/>
      <c r="C123" s="74"/>
      <c r="D123" s="74"/>
      <c r="E123" s="74"/>
      <c r="F123" s="74"/>
      <c r="G123" s="74"/>
      <c r="H123" s="74"/>
      <c r="I123" s="74"/>
      <c r="J123" s="74"/>
      <c r="K123" s="74"/>
      <c r="L123" s="74"/>
      <c r="M123" s="74"/>
      <c r="N123" s="74"/>
      <c r="O123" s="74"/>
      <c r="P123" s="113"/>
      <c r="Q123" s="74"/>
      <c r="R123" s="74"/>
      <c r="S123" s="74"/>
    </row>
    <row r="124" spans="1:19" x14ac:dyDescent="0.35">
      <c r="A124" s="74"/>
      <c r="B124" s="74"/>
      <c r="C124" s="74"/>
      <c r="D124" s="74"/>
      <c r="E124" s="74"/>
      <c r="F124" s="74"/>
      <c r="G124" s="74"/>
      <c r="H124" s="74"/>
      <c r="I124" s="74"/>
      <c r="J124" s="74"/>
      <c r="K124" s="74"/>
      <c r="L124" s="74"/>
      <c r="M124" s="74"/>
      <c r="N124" s="74"/>
      <c r="O124" s="74"/>
      <c r="P124" s="113"/>
      <c r="Q124" s="74"/>
      <c r="R124" s="74"/>
      <c r="S124" s="74"/>
    </row>
    <row r="125" spans="1:19" x14ac:dyDescent="0.35">
      <c r="A125" s="74"/>
      <c r="B125" s="74"/>
      <c r="C125" s="74"/>
      <c r="D125" s="74"/>
      <c r="E125" s="74"/>
      <c r="F125" s="74"/>
      <c r="G125" s="74"/>
      <c r="H125" s="74"/>
      <c r="I125" s="74"/>
      <c r="J125" s="74"/>
      <c r="K125" s="74"/>
      <c r="L125" s="74"/>
      <c r="M125" s="74"/>
      <c r="N125" s="74"/>
      <c r="O125" s="74"/>
      <c r="P125" s="113"/>
      <c r="Q125" s="74"/>
      <c r="R125" s="74"/>
      <c r="S125" s="74"/>
    </row>
    <row r="126" spans="1:19" x14ac:dyDescent="0.35">
      <c r="A126" s="74"/>
      <c r="B126" s="74"/>
      <c r="C126" s="74"/>
      <c r="D126" s="74"/>
      <c r="E126" s="74"/>
      <c r="F126" s="74"/>
      <c r="G126" s="74"/>
      <c r="H126" s="74"/>
      <c r="I126" s="74"/>
      <c r="J126" s="74"/>
      <c r="K126" s="74"/>
      <c r="L126" s="74"/>
      <c r="M126" s="74"/>
      <c r="N126" s="74"/>
      <c r="O126" s="74"/>
      <c r="P126" s="113"/>
      <c r="Q126" s="74"/>
      <c r="R126" s="74"/>
      <c r="S126" s="74"/>
    </row>
    <row r="127" spans="1:19" x14ac:dyDescent="0.35">
      <c r="A127" s="74"/>
      <c r="B127" s="74"/>
      <c r="C127" s="74"/>
      <c r="D127" s="74"/>
      <c r="E127" s="74"/>
      <c r="F127" s="74"/>
      <c r="G127" s="74"/>
      <c r="H127" s="74"/>
      <c r="I127" s="74"/>
      <c r="J127" s="74"/>
      <c r="K127" s="74"/>
      <c r="L127" s="74"/>
      <c r="M127" s="74"/>
      <c r="N127" s="74"/>
      <c r="O127" s="74"/>
      <c r="P127" s="113"/>
      <c r="Q127" s="74"/>
      <c r="R127" s="74"/>
      <c r="S127" s="74"/>
    </row>
    <row r="128" spans="1:19" x14ac:dyDescent="0.35">
      <c r="A128" s="74"/>
      <c r="B128" s="74"/>
      <c r="C128" s="74"/>
      <c r="D128" s="74"/>
      <c r="E128" s="74"/>
      <c r="F128" s="74"/>
      <c r="G128" s="74"/>
      <c r="H128" s="74"/>
      <c r="I128" s="74"/>
      <c r="J128" s="74"/>
      <c r="K128" s="74"/>
      <c r="L128" s="74"/>
      <c r="M128" s="74"/>
      <c r="N128" s="74"/>
      <c r="O128" s="74"/>
      <c r="P128" s="113"/>
      <c r="Q128" s="74"/>
      <c r="R128" s="74"/>
      <c r="S128" s="74"/>
    </row>
    <row r="129" spans="1:19" x14ac:dyDescent="0.35">
      <c r="A129" s="74"/>
      <c r="B129" s="74"/>
      <c r="C129" s="74"/>
      <c r="D129" s="74"/>
      <c r="E129" s="74"/>
      <c r="F129" s="74"/>
      <c r="G129" s="74"/>
      <c r="H129" s="74"/>
      <c r="I129" s="74"/>
      <c r="J129" s="74"/>
      <c r="K129" s="74"/>
      <c r="L129" s="74"/>
      <c r="M129" s="74"/>
      <c r="N129" s="74"/>
      <c r="O129" s="74"/>
      <c r="P129" s="113"/>
      <c r="Q129" s="74"/>
      <c r="R129" s="74"/>
      <c r="S129" s="74"/>
    </row>
    <row r="130" spans="1:19" x14ac:dyDescent="0.35">
      <c r="A130" s="74"/>
      <c r="B130" s="74"/>
      <c r="C130" s="74"/>
      <c r="D130" s="74"/>
      <c r="E130" s="74"/>
      <c r="F130" s="74"/>
      <c r="G130" s="74"/>
      <c r="H130" s="74"/>
      <c r="I130" s="74"/>
      <c r="J130" s="74"/>
      <c r="K130" s="74"/>
      <c r="L130" s="74"/>
      <c r="M130" s="74"/>
      <c r="N130" s="74"/>
      <c r="O130" s="74"/>
      <c r="P130" s="113"/>
      <c r="Q130" s="74"/>
      <c r="R130" s="74"/>
      <c r="S130" s="74"/>
    </row>
    <row r="131" spans="1:19" x14ac:dyDescent="0.35">
      <c r="A131" s="74"/>
      <c r="B131" s="74"/>
      <c r="C131" s="74"/>
      <c r="D131" s="74"/>
      <c r="E131" s="74"/>
      <c r="F131" s="74"/>
      <c r="G131" s="74"/>
      <c r="H131" s="74"/>
      <c r="I131" s="74"/>
      <c r="J131" s="74"/>
      <c r="K131" s="74"/>
      <c r="L131" s="74"/>
      <c r="M131" s="74"/>
      <c r="N131" s="74"/>
      <c r="O131" s="74"/>
      <c r="P131" s="113"/>
      <c r="Q131" s="74"/>
      <c r="R131" s="74"/>
      <c r="S131" s="74"/>
    </row>
    <row r="132" spans="1:19" x14ac:dyDescent="0.35">
      <c r="A132" s="74"/>
      <c r="B132" s="74"/>
      <c r="C132" s="74"/>
      <c r="D132" s="74"/>
      <c r="E132" s="74"/>
      <c r="F132" s="74"/>
      <c r="G132" s="74"/>
      <c r="H132" s="74"/>
      <c r="I132" s="74"/>
      <c r="J132" s="74"/>
      <c r="K132" s="74"/>
      <c r="L132" s="74"/>
      <c r="M132" s="74"/>
      <c r="N132" s="74"/>
      <c r="O132" s="74"/>
      <c r="P132" s="113"/>
      <c r="Q132" s="74"/>
      <c r="R132" s="74"/>
      <c r="S132" s="74"/>
    </row>
    <row r="133" spans="1:19" x14ac:dyDescent="0.35">
      <c r="A133" s="74"/>
      <c r="B133" s="74"/>
      <c r="C133" s="74"/>
      <c r="D133" s="74"/>
      <c r="E133" s="74"/>
      <c r="F133" s="74"/>
      <c r="G133" s="74"/>
      <c r="H133" s="74"/>
      <c r="I133" s="74"/>
      <c r="J133" s="74"/>
      <c r="K133" s="74"/>
      <c r="L133" s="74"/>
      <c r="M133" s="74"/>
      <c r="N133" s="74"/>
      <c r="O133" s="74"/>
      <c r="P133" s="113"/>
      <c r="Q133" s="74"/>
      <c r="R133" s="74"/>
      <c r="S133" s="74"/>
    </row>
    <row r="134" spans="1:19" x14ac:dyDescent="0.35">
      <c r="A134" s="74"/>
      <c r="B134" s="74"/>
      <c r="C134" s="74"/>
      <c r="D134" s="74"/>
      <c r="E134" s="74"/>
      <c r="F134" s="74"/>
      <c r="G134" s="74"/>
      <c r="H134" s="74"/>
      <c r="I134" s="74"/>
      <c r="J134" s="74"/>
      <c r="K134" s="74"/>
      <c r="L134" s="74"/>
      <c r="M134" s="74"/>
      <c r="N134" s="74"/>
      <c r="O134" s="74"/>
      <c r="P134" s="113"/>
      <c r="Q134" s="74"/>
      <c r="R134" s="74"/>
      <c r="S134" s="74"/>
    </row>
    <row r="135" spans="1:19" x14ac:dyDescent="0.35">
      <c r="A135" s="74"/>
      <c r="B135" s="74"/>
      <c r="C135" s="74"/>
      <c r="D135" s="74"/>
      <c r="E135" s="74"/>
      <c r="F135" s="74"/>
      <c r="G135" s="74"/>
      <c r="H135" s="74"/>
      <c r="I135" s="74"/>
      <c r="J135" s="74"/>
      <c r="K135" s="74"/>
      <c r="L135" s="74"/>
      <c r="M135" s="74"/>
      <c r="N135" s="74"/>
      <c r="O135" s="74"/>
      <c r="P135" s="113"/>
      <c r="Q135" s="74"/>
      <c r="R135" s="74"/>
      <c r="S135" s="74"/>
    </row>
    <row r="136" spans="1:19" x14ac:dyDescent="0.35">
      <c r="A136" s="74"/>
      <c r="B136" s="74"/>
      <c r="C136" s="74"/>
      <c r="D136" s="74"/>
      <c r="E136" s="74"/>
      <c r="F136" s="74"/>
      <c r="G136" s="74"/>
      <c r="H136" s="74"/>
      <c r="I136" s="74"/>
      <c r="J136" s="74"/>
      <c r="K136" s="74"/>
      <c r="L136" s="74"/>
      <c r="M136" s="74"/>
      <c r="N136" s="74"/>
      <c r="O136" s="74"/>
      <c r="P136" s="113"/>
      <c r="Q136" s="74"/>
      <c r="R136" s="74"/>
      <c r="S136" s="74"/>
    </row>
    <row r="137" spans="1:19" x14ac:dyDescent="0.35">
      <c r="A137" s="74"/>
      <c r="B137" s="74"/>
      <c r="C137" s="74"/>
      <c r="D137" s="74"/>
      <c r="E137" s="74"/>
      <c r="F137" s="74"/>
      <c r="G137" s="74"/>
      <c r="H137" s="74"/>
      <c r="I137" s="74"/>
      <c r="J137" s="74"/>
      <c r="K137" s="74"/>
      <c r="L137" s="74"/>
      <c r="M137" s="74"/>
      <c r="N137" s="74"/>
      <c r="O137" s="74"/>
      <c r="P137" s="113"/>
      <c r="Q137" s="74"/>
      <c r="R137" s="74"/>
      <c r="S137" s="74"/>
    </row>
    <row r="138" spans="1:19" x14ac:dyDescent="0.35">
      <c r="A138" s="74"/>
      <c r="B138" s="74"/>
      <c r="C138" s="74"/>
      <c r="D138" s="74"/>
      <c r="E138" s="74"/>
      <c r="F138" s="74"/>
      <c r="G138" s="74"/>
      <c r="H138" s="74"/>
      <c r="I138" s="74"/>
      <c r="J138" s="74"/>
      <c r="K138" s="74"/>
      <c r="L138" s="74"/>
      <c r="M138" s="74"/>
      <c r="N138" s="74"/>
      <c r="O138" s="74"/>
      <c r="P138" s="113"/>
      <c r="Q138" s="74"/>
      <c r="R138" s="74"/>
      <c r="S138" s="74"/>
    </row>
    <row r="139" spans="1:19" x14ac:dyDescent="0.35">
      <c r="A139" s="74"/>
      <c r="B139" s="74"/>
      <c r="C139" s="74"/>
      <c r="D139" s="74"/>
      <c r="E139" s="74"/>
      <c r="F139" s="74"/>
      <c r="G139" s="74"/>
      <c r="H139" s="74"/>
      <c r="I139" s="74"/>
      <c r="J139" s="74"/>
      <c r="K139" s="74"/>
      <c r="L139" s="74"/>
      <c r="M139" s="74"/>
      <c r="N139" s="74"/>
      <c r="O139" s="74"/>
      <c r="P139" s="113"/>
      <c r="Q139" s="74"/>
      <c r="R139" s="74"/>
      <c r="S139" s="74"/>
    </row>
    <row r="140" spans="1:19" x14ac:dyDescent="0.35">
      <c r="A140" s="74"/>
      <c r="B140" s="74"/>
      <c r="C140" s="74"/>
      <c r="D140" s="74"/>
      <c r="E140" s="74"/>
      <c r="F140" s="74"/>
      <c r="G140" s="74"/>
      <c r="H140" s="74"/>
      <c r="I140" s="74"/>
      <c r="J140" s="74"/>
      <c r="K140" s="74"/>
      <c r="L140" s="74"/>
      <c r="M140" s="74"/>
      <c r="N140" s="74"/>
      <c r="O140" s="74"/>
      <c r="P140" s="113"/>
      <c r="Q140" s="74"/>
      <c r="R140" s="74"/>
      <c r="S140" s="74"/>
    </row>
    <row r="141" spans="1:19" x14ac:dyDescent="0.35">
      <c r="A141" s="74"/>
      <c r="B141" s="74"/>
      <c r="C141" s="74"/>
      <c r="D141" s="74"/>
      <c r="E141" s="74"/>
      <c r="F141" s="74"/>
      <c r="G141" s="74"/>
      <c r="H141" s="74"/>
      <c r="I141" s="74"/>
      <c r="J141" s="74"/>
      <c r="K141" s="74"/>
      <c r="L141" s="74"/>
      <c r="M141" s="74"/>
      <c r="N141" s="74"/>
      <c r="O141" s="74"/>
      <c r="P141" s="113"/>
      <c r="Q141" s="74"/>
      <c r="R141" s="74"/>
      <c r="S141" s="74"/>
    </row>
    <row r="142" spans="1:19" x14ac:dyDescent="0.35">
      <c r="A142" s="74"/>
      <c r="B142" s="74"/>
      <c r="C142" s="74"/>
      <c r="D142" s="74"/>
      <c r="E142" s="74"/>
      <c r="F142" s="74"/>
      <c r="G142" s="74"/>
      <c r="H142" s="74"/>
      <c r="I142" s="74"/>
      <c r="J142" s="74"/>
      <c r="K142" s="74"/>
      <c r="L142" s="74"/>
      <c r="M142" s="74"/>
      <c r="N142" s="74"/>
      <c r="O142" s="74"/>
      <c r="P142" s="113"/>
      <c r="Q142" s="74"/>
      <c r="R142" s="74"/>
      <c r="S142" s="74"/>
    </row>
    <row r="143" spans="1:19" x14ac:dyDescent="0.35">
      <c r="A143" s="74"/>
      <c r="B143" s="74"/>
      <c r="C143" s="74"/>
      <c r="D143" s="74"/>
      <c r="E143" s="74"/>
      <c r="F143" s="74"/>
      <c r="G143" s="74"/>
      <c r="H143" s="74"/>
      <c r="I143" s="74"/>
      <c r="J143" s="74"/>
      <c r="K143" s="74"/>
      <c r="L143" s="74"/>
      <c r="M143" s="74"/>
      <c r="N143" s="74"/>
      <c r="O143" s="74"/>
      <c r="P143" s="113"/>
      <c r="Q143" s="74"/>
      <c r="R143" s="74"/>
      <c r="S143" s="74"/>
    </row>
    <row r="144" spans="1:19" x14ac:dyDescent="0.35">
      <c r="A144" s="74"/>
      <c r="B144" s="74"/>
      <c r="C144" s="74"/>
      <c r="D144" s="74"/>
      <c r="E144" s="74"/>
      <c r="F144" s="74"/>
      <c r="G144" s="74"/>
      <c r="H144" s="74"/>
      <c r="I144" s="74"/>
      <c r="J144" s="74"/>
      <c r="K144" s="74"/>
      <c r="L144" s="74"/>
      <c r="M144" s="74"/>
      <c r="N144" s="74"/>
      <c r="O144" s="74"/>
      <c r="P144" s="113"/>
      <c r="Q144" s="74"/>
      <c r="R144" s="74"/>
      <c r="S144" s="74"/>
    </row>
    <row r="145" spans="1:19" x14ac:dyDescent="0.35">
      <c r="A145" s="74"/>
      <c r="B145" s="74"/>
      <c r="C145" s="74"/>
      <c r="D145" s="74"/>
      <c r="E145" s="74"/>
      <c r="F145" s="74"/>
      <c r="G145" s="74"/>
      <c r="H145" s="74"/>
      <c r="I145" s="74"/>
      <c r="J145" s="74"/>
      <c r="K145" s="74"/>
      <c r="L145" s="74"/>
      <c r="M145" s="74"/>
      <c r="N145" s="74"/>
      <c r="O145" s="74"/>
      <c r="P145" s="113"/>
      <c r="Q145" s="74"/>
      <c r="R145" s="74"/>
      <c r="S145" s="74"/>
    </row>
    <row r="146" spans="1:19" x14ac:dyDescent="0.35">
      <c r="A146" s="74"/>
      <c r="B146" s="74"/>
      <c r="C146" s="74"/>
      <c r="D146" s="74"/>
      <c r="E146" s="74"/>
      <c r="F146" s="74"/>
      <c r="G146" s="74"/>
      <c r="H146" s="74"/>
      <c r="I146" s="74"/>
      <c r="J146" s="74"/>
      <c r="K146" s="74"/>
      <c r="L146" s="74"/>
      <c r="M146" s="74"/>
      <c r="N146" s="74"/>
      <c r="O146" s="74"/>
      <c r="P146" s="113"/>
      <c r="Q146" s="74"/>
      <c r="R146" s="74"/>
      <c r="S146" s="74"/>
    </row>
    <row r="147" spans="1:19" x14ac:dyDescent="0.35">
      <c r="A147" s="74"/>
      <c r="B147" s="74"/>
      <c r="C147" s="74"/>
      <c r="D147" s="74"/>
      <c r="E147" s="74"/>
      <c r="F147" s="74"/>
      <c r="G147" s="74"/>
      <c r="H147" s="74"/>
      <c r="I147" s="74"/>
      <c r="J147" s="74"/>
      <c r="K147" s="74"/>
      <c r="L147" s="74"/>
      <c r="M147" s="74"/>
      <c r="N147" s="74"/>
      <c r="O147" s="74"/>
      <c r="P147" s="113"/>
      <c r="Q147" s="74"/>
      <c r="R147" s="74"/>
      <c r="S147" s="74"/>
    </row>
    <row r="148" spans="1:19" x14ac:dyDescent="0.35">
      <c r="A148" s="74"/>
      <c r="B148" s="74"/>
      <c r="C148" s="74"/>
      <c r="D148" s="74"/>
      <c r="E148" s="74"/>
      <c r="F148" s="74"/>
      <c r="G148" s="74"/>
      <c r="H148" s="74"/>
      <c r="I148" s="74"/>
      <c r="J148" s="74"/>
      <c r="K148" s="74"/>
      <c r="L148" s="74"/>
      <c r="M148" s="74"/>
      <c r="N148" s="74"/>
      <c r="O148" s="74"/>
      <c r="P148" s="113"/>
      <c r="Q148" s="74"/>
      <c r="R148" s="74"/>
      <c r="S148" s="74"/>
    </row>
    <row r="149" spans="1:19" x14ac:dyDescent="0.35">
      <c r="A149" s="74"/>
      <c r="B149" s="74"/>
      <c r="C149" s="74"/>
      <c r="D149" s="74"/>
      <c r="E149" s="74"/>
      <c r="F149" s="74"/>
      <c r="G149" s="74"/>
      <c r="H149" s="74"/>
      <c r="I149" s="74"/>
      <c r="J149" s="74"/>
      <c r="K149" s="74"/>
      <c r="L149" s="74"/>
      <c r="M149" s="74"/>
      <c r="N149" s="74"/>
      <c r="O149" s="74"/>
      <c r="P149" s="113"/>
      <c r="Q149" s="74"/>
      <c r="R149" s="74"/>
      <c r="S149" s="74"/>
    </row>
    <row r="150" spans="1:19" x14ac:dyDescent="0.35">
      <c r="A150" s="74"/>
      <c r="B150" s="74"/>
      <c r="C150" s="74"/>
      <c r="D150" s="74"/>
      <c r="E150" s="74"/>
      <c r="F150" s="74"/>
      <c r="G150" s="74"/>
      <c r="H150" s="74"/>
      <c r="I150" s="74"/>
      <c r="J150" s="74"/>
      <c r="K150" s="74"/>
      <c r="L150" s="74"/>
      <c r="M150" s="74"/>
      <c r="N150" s="74"/>
      <c r="O150" s="74"/>
      <c r="P150" s="113"/>
      <c r="Q150" s="74"/>
      <c r="R150" s="74"/>
      <c r="S150" s="74"/>
    </row>
    <row r="151" spans="1:19" x14ac:dyDescent="0.35">
      <c r="A151" s="74"/>
      <c r="B151" s="74"/>
      <c r="C151" s="74"/>
      <c r="D151" s="74"/>
      <c r="E151" s="74"/>
      <c r="F151" s="74"/>
      <c r="G151" s="74"/>
      <c r="H151" s="74"/>
      <c r="I151" s="74"/>
      <c r="J151" s="74"/>
      <c r="K151" s="74"/>
      <c r="L151" s="74"/>
      <c r="M151" s="74"/>
      <c r="N151" s="74"/>
      <c r="O151" s="74"/>
      <c r="P151" s="113"/>
      <c r="Q151" s="74"/>
      <c r="R151" s="74"/>
      <c r="S151" s="74"/>
    </row>
    <row r="152" spans="1:19" x14ac:dyDescent="0.35">
      <c r="A152" s="74"/>
      <c r="B152" s="74"/>
      <c r="C152" s="74"/>
      <c r="D152" s="74"/>
      <c r="E152" s="74"/>
      <c r="F152" s="74"/>
      <c r="G152" s="74"/>
      <c r="H152" s="74"/>
      <c r="I152" s="74"/>
      <c r="J152" s="74"/>
      <c r="K152" s="74"/>
      <c r="L152" s="74"/>
      <c r="M152" s="74"/>
      <c r="N152" s="74"/>
      <c r="O152" s="74"/>
      <c r="P152" s="113"/>
      <c r="Q152" s="74"/>
      <c r="R152" s="74"/>
      <c r="S152" s="74"/>
    </row>
    <row r="153" spans="1:19" x14ac:dyDescent="0.35">
      <c r="A153" s="74"/>
      <c r="B153" s="74"/>
      <c r="C153" s="74"/>
      <c r="D153" s="74"/>
      <c r="E153" s="74"/>
      <c r="F153" s="74"/>
      <c r="G153" s="74"/>
      <c r="H153" s="74"/>
      <c r="I153" s="74"/>
      <c r="J153" s="74"/>
      <c r="K153" s="74"/>
      <c r="L153" s="74"/>
      <c r="M153" s="74"/>
      <c r="N153" s="74"/>
      <c r="O153" s="74"/>
      <c r="P153" s="113"/>
      <c r="Q153" s="74"/>
      <c r="R153" s="74"/>
      <c r="S153" s="74"/>
    </row>
    <row r="154" spans="1:19" x14ac:dyDescent="0.35">
      <c r="A154" s="74"/>
      <c r="B154" s="74"/>
      <c r="C154" s="74"/>
      <c r="D154" s="74"/>
      <c r="E154" s="74"/>
      <c r="F154" s="74"/>
      <c r="G154" s="74"/>
      <c r="H154" s="74"/>
      <c r="I154" s="74"/>
      <c r="J154" s="74"/>
      <c r="K154" s="74"/>
      <c r="L154" s="74"/>
      <c r="M154" s="74"/>
      <c r="N154" s="74"/>
      <c r="O154" s="74"/>
      <c r="P154" s="113"/>
      <c r="Q154" s="74"/>
      <c r="R154" s="74"/>
      <c r="S154" s="74"/>
    </row>
    <row r="155" spans="1:19" x14ac:dyDescent="0.35">
      <c r="A155" s="74"/>
      <c r="B155" s="74"/>
      <c r="C155" s="74"/>
      <c r="D155" s="74"/>
      <c r="E155" s="74"/>
      <c r="F155" s="74"/>
      <c r="G155" s="74"/>
      <c r="H155" s="74"/>
      <c r="I155" s="74"/>
      <c r="J155" s="74"/>
      <c r="K155" s="74"/>
      <c r="L155" s="74"/>
      <c r="M155" s="74"/>
      <c r="N155" s="74"/>
      <c r="O155" s="74"/>
      <c r="P155" s="113"/>
      <c r="Q155" s="74"/>
      <c r="R155" s="74"/>
      <c r="S155" s="74"/>
    </row>
    <row r="156" spans="1:19" x14ac:dyDescent="0.35">
      <c r="A156" s="74"/>
      <c r="B156" s="74"/>
      <c r="C156" s="74"/>
      <c r="D156" s="74"/>
      <c r="E156" s="74"/>
      <c r="F156" s="74"/>
      <c r="G156" s="74"/>
      <c r="H156" s="74"/>
      <c r="I156" s="74"/>
      <c r="J156" s="74"/>
      <c r="K156" s="74"/>
      <c r="L156" s="74"/>
      <c r="M156" s="74"/>
      <c r="N156" s="74"/>
      <c r="O156" s="74"/>
      <c r="P156" s="113"/>
      <c r="Q156" s="74"/>
      <c r="R156" s="74"/>
      <c r="S156" s="74"/>
    </row>
    <row r="157" spans="1:19" x14ac:dyDescent="0.35">
      <c r="A157" s="74"/>
      <c r="B157" s="74"/>
      <c r="C157" s="74"/>
      <c r="D157" s="74"/>
      <c r="E157" s="74"/>
      <c r="F157" s="74"/>
      <c r="G157" s="74"/>
      <c r="H157" s="74"/>
      <c r="I157" s="74"/>
      <c r="J157" s="74"/>
      <c r="K157" s="74"/>
      <c r="L157" s="74"/>
      <c r="M157" s="74"/>
      <c r="N157" s="74"/>
      <c r="O157" s="74"/>
      <c r="P157" s="113"/>
      <c r="Q157" s="74"/>
      <c r="R157" s="74"/>
      <c r="S157" s="74"/>
    </row>
    <row r="158" spans="1:19" x14ac:dyDescent="0.35">
      <c r="A158" s="74"/>
      <c r="B158" s="74"/>
      <c r="C158" s="74"/>
      <c r="D158" s="74"/>
      <c r="E158" s="74"/>
      <c r="F158" s="74"/>
      <c r="G158" s="74"/>
      <c r="H158" s="74"/>
      <c r="I158" s="74"/>
      <c r="J158" s="74"/>
      <c r="K158" s="74"/>
      <c r="L158" s="74"/>
      <c r="M158" s="74"/>
      <c r="N158" s="74"/>
      <c r="O158" s="74"/>
      <c r="P158" s="113"/>
      <c r="Q158" s="74"/>
      <c r="R158" s="74"/>
      <c r="S158" s="74"/>
    </row>
    <row r="159" spans="1:19" x14ac:dyDescent="0.35">
      <c r="A159" s="74"/>
      <c r="B159" s="74"/>
      <c r="C159" s="74"/>
      <c r="D159" s="74"/>
      <c r="E159" s="74"/>
      <c r="F159" s="74"/>
      <c r="G159" s="74"/>
      <c r="H159" s="74"/>
      <c r="I159" s="74"/>
      <c r="J159" s="74"/>
      <c r="K159" s="74"/>
      <c r="L159" s="74"/>
      <c r="M159" s="74"/>
      <c r="N159" s="74"/>
      <c r="O159" s="74"/>
      <c r="P159" s="113"/>
      <c r="Q159" s="74"/>
      <c r="R159" s="74"/>
      <c r="S159" s="74"/>
    </row>
    <row r="160" spans="1:19" x14ac:dyDescent="0.35">
      <c r="A160" s="74"/>
      <c r="B160" s="74"/>
      <c r="C160" s="74"/>
      <c r="D160" s="74"/>
      <c r="E160" s="74"/>
      <c r="F160" s="74"/>
      <c r="G160" s="74"/>
      <c r="H160" s="74"/>
      <c r="I160" s="74"/>
      <c r="J160" s="74"/>
      <c r="K160" s="74"/>
      <c r="L160" s="74"/>
      <c r="M160" s="74"/>
      <c r="N160" s="74"/>
      <c r="O160" s="74"/>
      <c r="P160" s="113"/>
      <c r="Q160" s="74"/>
      <c r="R160" s="74"/>
      <c r="S160" s="74"/>
    </row>
  </sheetData>
  <mergeCells count="25">
    <mergeCell ref="I6:I7"/>
    <mergeCell ref="J6:J7"/>
    <mergeCell ref="G12:H12"/>
    <mergeCell ref="A1:E1"/>
    <mergeCell ref="A8:E8"/>
    <mergeCell ref="G2:J2"/>
    <mergeCell ref="G3:H3"/>
    <mergeCell ref="I3:J3"/>
    <mergeCell ref="I4:I5"/>
    <mergeCell ref="J4:J5"/>
    <mergeCell ref="D5:D7"/>
    <mergeCell ref="C35:C38"/>
    <mergeCell ref="C40:C43"/>
    <mergeCell ref="C45:C50"/>
    <mergeCell ref="B2:C2"/>
    <mergeCell ref="D2:E2"/>
    <mergeCell ref="C9:C12"/>
    <mergeCell ref="C14:C16"/>
    <mergeCell ref="C18:C22"/>
    <mergeCell ref="C24:C26"/>
    <mergeCell ref="C28:C33"/>
    <mergeCell ref="A4:E4"/>
    <mergeCell ref="C5:C7"/>
    <mergeCell ref="A5:A6"/>
    <mergeCell ref="B5:B6"/>
  </mergeCells>
  <dataValidations count="2">
    <dataValidation type="list" allowBlank="1" showInputMessage="1" showErrorMessage="1" sqref="B9:B12 B18:B22 B24:B26 B28:B33 B35:B38 B40:B43 B14:B16 B45:B50 B5 B7" xr:uid="{09341287-200F-4260-BD4C-46A5BB9CCD1A}">
      <formula1>"Positif,Neutre,Négatif,Non renseigné"</formula1>
    </dataValidation>
    <dataValidation type="list" allowBlank="1" showInputMessage="1" showErrorMessage="1" sqref="C40:C42 C24:C25 C28:C32 C9 C14:C15 C18:C21 C35:C37 C45:C49 C5:C6" xr:uid="{458E767D-0019-4259-810F-3D3C05582FE9}">
      <formula1>"Important,Très important,Non concerné"</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D718B-E972-4D1F-93D9-B52CAEF1BFCD}">
  <dimension ref="A1:U26"/>
  <sheetViews>
    <sheetView zoomScale="75" zoomScaleNormal="75" workbookViewId="0">
      <selection activeCell="C3" sqref="C3"/>
    </sheetView>
  </sheetViews>
  <sheetFormatPr baseColWidth="10" defaultColWidth="11.453125" defaultRowHeight="14.5" x14ac:dyDescent="0.35"/>
  <cols>
    <col min="1" max="1" width="108.81640625" customWidth="1"/>
    <col min="2" max="3" width="14.90625" customWidth="1"/>
    <col min="4" max="4" width="11.81640625" hidden="1" customWidth="1"/>
    <col min="5" max="5" width="11" hidden="1" customWidth="1"/>
    <col min="6" max="6" width="13.90625" customWidth="1"/>
    <col min="8" max="8" width="3.36328125" customWidth="1"/>
    <col min="9" max="9" width="32.08984375" customWidth="1"/>
    <col min="10" max="10" width="6.1796875" customWidth="1"/>
    <col min="11" max="11" width="13" customWidth="1"/>
    <col min="12" max="12" width="13.81640625" customWidth="1"/>
    <col min="13" max="13" width="3.08984375" customWidth="1"/>
    <col min="14" max="14" width="35.36328125" customWidth="1"/>
    <col min="15" max="15" width="6.08984375" style="4" customWidth="1"/>
    <col min="16" max="16" width="2.90625" customWidth="1"/>
    <col min="17" max="17" width="7.1796875" customWidth="1"/>
    <col min="18" max="18" width="33.26953125" customWidth="1"/>
    <col min="19" max="19" width="11.453125" style="4"/>
    <col min="20" max="20" width="8.26953125" style="4" customWidth="1"/>
  </cols>
  <sheetData>
    <row r="1" spans="1:21" ht="32.5" customHeight="1" thickBot="1" x14ac:dyDescent="0.4">
      <c r="A1" s="261" t="s">
        <v>191</v>
      </c>
      <c r="B1" s="262"/>
      <c r="C1" s="262"/>
      <c r="D1" s="262"/>
      <c r="E1" s="262"/>
      <c r="F1" s="262"/>
      <c r="G1" s="262"/>
      <c r="H1" s="74"/>
      <c r="I1" s="74"/>
      <c r="J1" s="74"/>
      <c r="K1" s="74"/>
      <c r="L1" s="74"/>
      <c r="M1" s="74"/>
      <c r="N1" s="74"/>
      <c r="O1" s="113"/>
      <c r="P1" s="74"/>
      <c r="Q1" s="74"/>
      <c r="R1" s="74"/>
      <c r="S1" s="113"/>
      <c r="T1" s="113"/>
      <c r="U1" s="74"/>
    </row>
    <row r="2" spans="1:21" ht="15" thickBot="1" x14ac:dyDescent="0.4">
      <c r="A2" s="74"/>
      <c r="B2" s="257" t="s">
        <v>183</v>
      </c>
      <c r="C2" s="258"/>
      <c r="D2" s="259" t="s">
        <v>175</v>
      </c>
      <c r="E2" s="260"/>
      <c r="F2" s="259" t="s">
        <v>175</v>
      </c>
      <c r="G2" s="260"/>
      <c r="H2" s="74"/>
      <c r="I2" s="74"/>
      <c r="J2" s="74"/>
      <c r="K2" s="74"/>
      <c r="L2" s="74"/>
      <c r="M2" s="74"/>
      <c r="N2" s="74"/>
      <c r="O2" s="113"/>
      <c r="P2" s="74"/>
      <c r="Q2" s="74"/>
      <c r="R2" s="74"/>
      <c r="S2" s="113"/>
      <c r="T2" s="113"/>
      <c r="U2" s="74"/>
    </row>
    <row r="3" spans="1:21" ht="73" customHeight="1" thickBot="1" x14ac:dyDescent="0.4">
      <c r="A3" s="72" t="s">
        <v>178</v>
      </c>
      <c r="B3" s="90" t="s">
        <v>0</v>
      </c>
      <c r="C3" s="90" t="s">
        <v>42</v>
      </c>
      <c r="D3" s="120" t="s">
        <v>2</v>
      </c>
      <c r="E3" s="120" t="s">
        <v>3</v>
      </c>
      <c r="F3" s="70" t="s">
        <v>177</v>
      </c>
      <c r="G3" s="71" t="s">
        <v>176</v>
      </c>
      <c r="H3" s="74"/>
      <c r="I3" s="257" t="s">
        <v>183</v>
      </c>
      <c r="J3" s="264"/>
      <c r="K3" s="264"/>
      <c r="L3" s="258"/>
      <c r="M3" s="77"/>
      <c r="N3" s="291" t="s">
        <v>170</v>
      </c>
      <c r="O3" s="292"/>
      <c r="P3" s="74"/>
      <c r="Q3" s="74"/>
      <c r="R3" s="74"/>
      <c r="S3" s="113"/>
      <c r="T3" s="113"/>
      <c r="U3" s="74"/>
    </row>
    <row r="4" spans="1:21" ht="30" customHeight="1" thickBot="1" x14ac:dyDescent="0.4">
      <c r="A4" s="117" t="s">
        <v>100</v>
      </c>
      <c r="B4" s="118"/>
      <c r="C4" s="118"/>
      <c r="D4" s="118"/>
      <c r="E4" s="118"/>
      <c r="F4" s="118"/>
      <c r="G4" s="119"/>
      <c r="H4" s="74"/>
      <c r="I4" s="252" t="s">
        <v>169</v>
      </c>
      <c r="J4" s="253"/>
      <c r="K4" s="267" t="s">
        <v>168</v>
      </c>
      <c r="L4" s="268"/>
      <c r="M4" s="129"/>
      <c r="N4" s="121" t="e" cm="1" vm="1">
        <f t="array" aca="1" ref="N4" ca="1">_xlfn._xlws.FILTER(Formules!$P$3:$Q$13,Formules!$Q$3:$Q$13&lt;&gt;"")</f>
        <v>#VALUE!</v>
      </c>
      <c r="O4" s="124"/>
      <c r="P4" s="74"/>
      <c r="Q4" s="74"/>
      <c r="R4" s="74"/>
      <c r="S4" s="113"/>
      <c r="T4" s="113"/>
      <c r="U4" s="74"/>
    </row>
    <row r="5" spans="1:21" ht="28.5" customHeight="1" x14ac:dyDescent="0.35">
      <c r="A5" s="21" t="s">
        <v>102</v>
      </c>
      <c r="B5" s="22" t="s">
        <v>9</v>
      </c>
      <c r="C5" s="22" t="s">
        <v>12</v>
      </c>
      <c r="D5" s="22" cm="1">
        <f t="array" ref="D5">_xlfn.IFS(C5="Très important",2,C5="Important",1,C5="Non concerné",0)</f>
        <v>2</v>
      </c>
      <c r="E5" s="22">
        <f>Formules!O3*D5</f>
        <v>2</v>
      </c>
      <c r="F5" s="23">
        <v>59</v>
      </c>
      <c r="G5" s="9" t="s">
        <v>103</v>
      </c>
      <c r="H5" s="74"/>
      <c r="I5" s="30" t="s">
        <v>6</v>
      </c>
      <c r="J5" s="112">
        <v>2</v>
      </c>
      <c r="K5" s="272" t="s">
        <v>12</v>
      </c>
      <c r="L5" s="269">
        <v>2</v>
      </c>
      <c r="M5" s="130"/>
      <c r="N5" s="122" t="str" cm="1">
        <f t="array" ref="N5:O13">_xlfn._xlws.FILTER(Formules!$P$3:$Q$13,Formules!$Q$3:$Q$13&lt;&gt;"")</f>
        <v>Canicule et surchauffe urbaine</v>
      </c>
      <c r="O5" s="125">
        <v>5</v>
      </c>
      <c r="P5" s="74"/>
      <c r="Q5" s="74"/>
      <c r="R5" s="74"/>
      <c r="S5" s="113"/>
      <c r="T5" s="113"/>
      <c r="U5" s="74"/>
    </row>
    <row r="6" spans="1:21" x14ac:dyDescent="0.35">
      <c r="A6" s="5" t="s">
        <v>105</v>
      </c>
      <c r="B6" s="22" t="s">
        <v>6</v>
      </c>
      <c r="C6" s="22" t="s">
        <v>7</v>
      </c>
      <c r="D6" s="22" cm="1">
        <f t="array" ref="D6">_xlfn.IFS(C6="Très important",2,C6="Important",1,C6="Non concerné",0)</f>
        <v>1</v>
      </c>
      <c r="E6" s="22">
        <f>Formules!O4*D6</f>
        <v>2</v>
      </c>
      <c r="F6" s="14">
        <v>59</v>
      </c>
      <c r="G6" s="11" t="s">
        <v>103</v>
      </c>
      <c r="H6" s="74"/>
      <c r="I6" s="26" t="s">
        <v>9</v>
      </c>
      <c r="J6" s="67">
        <v>1</v>
      </c>
      <c r="K6" s="273"/>
      <c r="L6" s="270"/>
      <c r="M6" s="130"/>
      <c r="N6" s="122" t="str">
        <v>Sécheresse et feu de végétation</v>
      </c>
      <c r="O6" s="125">
        <v>10</v>
      </c>
      <c r="P6" s="74"/>
      <c r="Q6" s="74"/>
      <c r="R6" s="74"/>
      <c r="S6" s="113"/>
      <c r="T6" s="113"/>
      <c r="U6" s="74"/>
    </row>
    <row r="7" spans="1:21" x14ac:dyDescent="0.35">
      <c r="A7" s="2" t="s">
        <v>107</v>
      </c>
      <c r="B7" s="22" t="s">
        <v>9</v>
      </c>
      <c r="C7" s="22" t="s">
        <v>12</v>
      </c>
      <c r="D7" s="22" cm="1">
        <f t="array" ref="D7">_xlfn.IFS(C7="Très important",2,C7="Important",1,C7="Non concerné",0)</f>
        <v>2</v>
      </c>
      <c r="E7" s="22">
        <f>Formules!O5*D7</f>
        <v>2</v>
      </c>
      <c r="F7" s="14">
        <v>59</v>
      </c>
      <c r="G7" s="11" t="s">
        <v>103</v>
      </c>
      <c r="H7" s="74"/>
      <c r="I7" s="26" t="s">
        <v>14</v>
      </c>
      <c r="J7" s="67">
        <v>0</v>
      </c>
      <c r="K7" s="273" t="s">
        <v>7</v>
      </c>
      <c r="L7" s="270">
        <v>1</v>
      </c>
      <c r="M7" s="130"/>
      <c r="N7" s="122" t="str">
        <v>Tempête</v>
      </c>
      <c r="O7" s="125">
        <v>5</v>
      </c>
      <c r="P7" s="74"/>
      <c r="Q7" s="74"/>
      <c r="R7" s="74"/>
      <c r="S7" s="113"/>
      <c r="T7" s="113"/>
      <c r="U7" s="74"/>
    </row>
    <row r="8" spans="1:21" ht="15" thickBot="1" x14ac:dyDescent="0.4">
      <c r="A8" s="2" t="s">
        <v>109</v>
      </c>
      <c r="B8" s="22" t="s">
        <v>6</v>
      </c>
      <c r="C8" s="22" t="s">
        <v>12</v>
      </c>
      <c r="D8" s="22" cm="1">
        <f t="array" ref="D8">_xlfn.IFS(C8="Très important",2,C8="Important",1,C8="Non concerné",0)</f>
        <v>2</v>
      </c>
      <c r="E8" s="22">
        <f>Formules!O6*D8</f>
        <v>4</v>
      </c>
      <c r="F8" s="14">
        <v>59</v>
      </c>
      <c r="G8" s="11" t="s">
        <v>103</v>
      </c>
      <c r="H8" s="74"/>
      <c r="I8" s="27" t="s">
        <v>17</v>
      </c>
      <c r="J8" s="68">
        <v>-1</v>
      </c>
      <c r="K8" s="274"/>
      <c r="L8" s="271"/>
      <c r="M8" s="130"/>
      <c r="N8" s="122" t="str">
        <v>Inondation</v>
      </c>
      <c r="O8" s="125">
        <v>10</v>
      </c>
      <c r="P8" s="74"/>
      <c r="Q8" s="74"/>
      <c r="R8" s="74"/>
      <c r="S8" s="113"/>
      <c r="T8" s="113"/>
      <c r="U8" s="74"/>
    </row>
    <row r="9" spans="1:21" x14ac:dyDescent="0.35">
      <c r="A9" s="5" t="s">
        <v>111</v>
      </c>
      <c r="B9" s="22" t="s">
        <v>6</v>
      </c>
      <c r="C9" s="22" t="s">
        <v>7</v>
      </c>
      <c r="D9" s="22" cm="1">
        <f t="array" ref="D9">_xlfn.IFS(C9="Très important",2,C9="Important",1,C9="Non concerné",0)</f>
        <v>1</v>
      </c>
      <c r="E9" s="22">
        <f>Formules!O7*D9</f>
        <v>2</v>
      </c>
      <c r="F9" s="14">
        <v>59</v>
      </c>
      <c r="G9" s="11" t="s">
        <v>103</v>
      </c>
      <c r="H9" s="74"/>
      <c r="I9" s="74"/>
      <c r="J9" s="74"/>
      <c r="K9" s="74"/>
      <c r="L9" s="74"/>
      <c r="M9" s="74"/>
      <c r="N9" s="122" t="str">
        <v>Risques liés au littoral</v>
      </c>
      <c r="O9" s="125">
        <v>10</v>
      </c>
      <c r="P9" s="74"/>
      <c r="Q9" s="74"/>
      <c r="R9" s="74"/>
      <c r="S9" s="113"/>
      <c r="T9" s="113"/>
      <c r="U9" s="74"/>
    </row>
    <row r="10" spans="1:21" ht="15" customHeight="1" thickBot="1" x14ac:dyDescent="0.4">
      <c r="A10" s="24" t="s">
        <v>113</v>
      </c>
      <c r="B10" s="22" t="s">
        <v>9</v>
      </c>
      <c r="C10" s="22" t="s">
        <v>12</v>
      </c>
      <c r="D10" s="22" cm="1">
        <f t="array" ref="D10">_xlfn.IFS(C10="Très important",2,C10="Important",1,C10="Non concerné",0)</f>
        <v>2</v>
      </c>
      <c r="E10" s="22">
        <f>Formules!O8*D10</f>
        <v>2</v>
      </c>
      <c r="F10" s="25">
        <v>59</v>
      </c>
      <c r="G10" s="12" t="s">
        <v>103</v>
      </c>
      <c r="H10" s="74"/>
      <c r="I10" s="74"/>
      <c r="J10" s="74"/>
      <c r="K10" s="74"/>
      <c r="L10" s="74"/>
      <c r="M10" s="74"/>
      <c r="N10" s="122" t="str">
        <v>Risques géotechniques</v>
      </c>
      <c r="O10" s="125">
        <v>5</v>
      </c>
      <c r="P10" s="74"/>
      <c r="Q10" s="74"/>
      <c r="R10" s="74"/>
      <c r="S10" s="113"/>
      <c r="T10" s="113"/>
      <c r="U10" s="74"/>
    </row>
    <row r="11" spans="1:21" ht="30.65" customHeight="1" thickBot="1" x14ac:dyDescent="0.4">
      <c r="A11" s="97" t="s">
        <v>114</v>
      </c>
      <c r="B11" s="118"/>
      <c r="C11" s="118"/>
      <c r="D11" s="118"/>
      <c r="E11" s="118"/>
      <c r="F11" s="118"/>
      <c r="G11" s="119"/>
      <c r="H11" s="74"/>
      <c r="I11" s="74"/>
      <c r="J11" s="74"/>
      <c r="K11" s="74"/>
      <c r="L11" s="74"/>
      <c r="M11" s="74"/>
      <c r="N11" s="122" t="str">
        <v>Risques numériques</v>
      </c>
      <c r="O11" s="125">
        <v>5</v>
      </c>
      <c r="P11" s="74"/>
      <c r="Q11" s="74"/>
      <c r="R11" s="74"/>
      <c r="S11" s="113"/>
      <c r="T11" s="113"/>
      <c r="U11" s="74"/>
    </row>
    <row r="12" spans="1:21" x14ac:dyDescent="0.35">
      <c r="A12" s="131" t="s">
        <v>115</v>
      </c>
      <c r="B12" s="54" t="s">
        <v>9</v>
      </c>
      <c r="C12" s="54" t="s">
        <v>82</v>
      </c>
      <c r="D12" s="54" cm="1">
        <f t="array" ref="D12">_xlfn.IFS(C12="Très important",2,C12="Important",1,C12="Non concerné",0)</f>
        <v>0</v>
      </c>
      <c r="E12" s="54" t="e">
        <f>Formules!O9*D12</f>
        <v>#VALUE!</v>
      </c>
      <c r="F12" s="100">
        <v>60</v>
      </c>
      <c r="G12" s="59"/>
      <c r="H12" s="74"/>
      <c r="I12" s="78"/>
      <c r="J12" s="74"/>
      <c r="K12" s="74"/>
      <c r="L12" s="74"/>
      <c r="M12" s="74"/>
      <c r="N12" s="122" t="str">
        <v>Risque de rupture d'approvisionnement</v>
      </c>
      <c r="O12" s="125">
        <v>5</v>
      </c>
      <c r="P12" s="74"/>
      <c r="Q12" s="74"/>
      <c r="R12" s="74"/>
      <c r="S12" s="113"/>
      <c r="T12" s="113"/>
      <c r="U12" s="74"/>
    </row>
    <row r="13" spans="1:21" x14ac:dyDescent="0.35">
      <c r="A13" s="6" t="s">
        <v>116</v>
      </c>
      <c r="B13" s="22" t="s">
        <v>9</v>
      </c>
      <c r="C13" s="22" t="s">
        <v>12</v>
      </c>
      <c r="D13" s="22" cm="1">
        <f t="array" ref="D13">_xlfn.IFS(C13="Très important",2,C13="Important",1,C13="Non concerné",0)</f>
        <v>2</v>
      </c>
      <c r="E13" s="22">
        <f>Formules!O10*D13</f>
        <v>2</v>
      </c>
      <c r="F13" s="14">
        <v>60</v>
      </c>
      <c r="G13" s="11"/>
      <c r="H13" s="74"/>
      <c r="I13" s="78"/>
      <c r="J13" s="74"/>
      <c r="K13" s="74"/>
      <c r="L13" s="74"/>
      <c r="M13" s="74"/>
      <c r="N13" s="122" t="str">
        <v>Anticipation des conflits</v>
      </c>
      <c r="O13" s="125">
        <v>0</v>
      </c>
      <c r="P13" s="74"/>
      <c r="Q13" s="74"/>
      <c r="R13" s="74"/>
      <c r="S13" s="113"/>
      <c r="T13" s="113"/>
      <c r="U13" s="74"/>
    </row>
    <row r="14" spans="1:21" x14ac:dyDescent="0.35">
      <c r="A14" s="6" t="s">
        <v>117</v>
      </c>
      <c r="B14" s="22" t="s">
        <v>14</v>
      </c>
      <c r="C14" s="22" t="s">
        <v>82</v>
      </c>
      <c r="D14" s="22" cm="1">
        <f t="array" ref="D14">_xlfn.IFS(C14="Très important",2,C14="Important",1,C14="Non concerné",0)</f>
        <v>0</v>
      </c>
      <c r="E14" s="22" t="e">
        <f>Formules!O11*D14</f>
        <v>#VALUE!</v>
      </c>
      <c r="F14" s="14">
        <v>60</v>
      </c>
      <c r="G14" s="11" t="s">
        <v>103</v>
      </c>
      <c r="H14" s="74"/>
      <c r="I14" s="78"/>
      <c r="J14" s="74"/>
      <c r="K14" s="74"/>
      <c r="L14" s="74"/>
      <c r="M14" s="74"/>
      <c r="N14" s="122"/>
      <c r="O14" s="125"/>
      <c r="P14" s="74"/>
      <c r="Q14" s="74"/>
      <c r="R14" s="74"/>
      <c r="S14" s="113"/>
      <c r="T14" s="113"/>
      <c r="U14" s="74"/>
    </row>
    <row r="15" spans="1:21" ht="15" thickBot="1" x14ac:dyDescent="0.4">
      <c r="A15" s="6" t="s">
        <v>118</v>
      </c>
      <c r="B15" s="22" t="s">
        <v>9</v>
      </c>
      <c r="C15" s="22" t="s">
        <v>12</v>
      </c>
      <c r="D15" s="22" cm="1">
        <f t="array" ref="D15">_xlfn.IFS(C15="Très important",2,C15="Important",1,C15="Non concerné",0)</f>
        <v>2</v>
      </c>
      <c r="E15" s="22">
        <f>Formules!O12*D15</f>
        <v>2</v>
      </c>
      <c r="F15" s="14">
        <v>60</v>
      </c>
      <c r="G15" s="11" t="s">
        <v>103</v>
      </c>
      <c r="H15" s="74"/>
      <c r="I15" s="78"/>
      <c r="J15" s="74"/>
      <c r="K15" s="74"/>
      <c r="L15" s="74"/>
      <c r="M15" s="74"/>
      <c r="N15" s="123"/>
      <c r="O15" s="126"/>
      <c r="P15" s="74"/>
      <c r="Q15" s="74"/>
      <c r="R15" s="74"/>
      <c r="S15" s="113"/>
      <c r="T15" s="113"/>
      <c r="U15" s="74"/>
    </row>
    <row r="16" spans="1:21" ht="15" thickBot="1" x14ac:dyDescent="0.4">
      <c r="A16" s="7" t="s">
        <v>119</v>
      </c>
      <c r="B16" s="80" t="s">
        <v>14</v>
      </c>
      <c r="C16" s="80" t="s">
        <v>7</v>
      </c>
      <c r="D16" s="80" cm="1">
        <f t="array" ref="D16">_xlfn.IFS(C16="Très important",2,C16="Important",1,C16="Non concerné",0)</f>
        <v>1</v>
      </c>
      <c r="E16" s="80">
        <f>Formules!O13*D16</f>
        <v>0</v>
      </c>
      <c r="F16" s="16"/>
      <c r="G16" s="17"/>
      <c r="H16" s="74"/>
      <c r="I16" s="78"/>
      <c r="J16" s="74"/>
      <c r="K16" s="74"/>
      <c r="L16" s="74"/>
      <c r="M16" s="74"/>
      <c r="N16" s="74"/>
      <c r="O16" s="113"/>
      <c r="P16" s="74"/>
      <c r="Q16" s="74"/>
      <c r="R16" s="74"/>
      <c r="S16" s="113"/>
      <c r="T16" s="113"/>
      <c r="U16" s="74"/>
    </row>
    <row r="17" spans="1:21" ht="15" thickBot="1" x14ac:dyDescent="0.4">
      <c r="A17" s="13" t="s">
        <v>120</v>
      </c>
      <c r="B17" s="36">
        <f>Formules!Q14</f>
        <v>6.1111111111111107</v>
      </c>
      <c r="C17" s="37"/>
      <c r="D17" s="20">
        <f>D5*2+D6*2+D7*2+D8*2+D9*2+D10*2+D12*2+D13*2+D14*2+D15*2+D16*2</f>
        <v>30</v>
      </c>
      <c r="E17" s="20" t="e">
        <f>E5+E6+E7+E8+E9+E10+E12+E13+E14+E15+E16</f>
        <v>#VALUE!</v>
      </c>
      <c r="F17" s="74"/>
      <c r="G17" s="74"/>
      <c r="H17" s="74"/>
      <c r="I17" s="74"/>
      <c r="J17" s="74"/>
      <c r="K17" s="74"/>
      <c r="L17" s="74"/>
      <c r="M17" s="74"/>
      <c r="N17" s="114"/>
      <c r="O17" s="127"/>
      <c r="P17" s="74"/>
      <c r="Q17" s="74"/>
      <c r="R17" s="74"/>
      <c r="S17" s="113"/>
      <c r="T17" s="113"/>
      <c r="U17" s="74"/>
    </row>
    <row r="18" spans="1:21" x14ac:dyDescent="0.35">
      <c r="A18" s="128"/>
      <c r="B18" s="74"/>
      <c r="C18" s="74"/>
      <c r="F18" s="74"/>
      <c r="G18" s="74"/>
      <c r="H18" s="74"/>
      <c r="I18" s="74"/>
      <c r="J18" s="74"/>
      <c r="K18" s="74"/>
      <c r="L18" s="74"/>
      <c r="M18" s="74"/>
      <c r="N18" s="74"/>
      <c r="O18" s="113"/>
      <c r="P18" s="74"/>
      <c r="Q18" s="74"/>
      <c r="R18" s="74"/>
      <c r="S18" s="113"/>
      <c r="T18" s="113"/>
      <c r="U18" s="74"/>
    </row>
    <row r="19" spans="1:21" x14ac:dyDescent="0.35">
      <c r="A19" s="74"/>
      <c r="B19" s="74"/>
      <c r="C19" s="74"/>
      <c r="F19" s="74"/>
      <c r="G19" s="74"/>
      <c r="H19" s="74"/>
      <c r="I19" s="74"/>
      <c r="J19" s="74"/>
      <c r="K19" s="74"/>
      <c r="L19" s="74"/>
      <c r="M19" s="74"/>
      <c r="N19" s="74"/>
      <c r="O19" s="113"/>
      <c r="P19" s="74"/>
      <c r="Q19" s="74"/>
      <c r="R19" s="74"/>
      <c r="S19" s="113"/>
      <c r="T19" s="113"/>
      <c r="U19" s="74"/>
    </row>
    <row r="20" spans="1:21" x14ac:dyDescent="0.35">
      <c r="A20" s="74"/>
      <c r="B20" s="74"/>
      <c r="C20" s="74"/>
      <c r="F20" s="74"/>
      <c r="G20" s="74"/>
      <c r="H20" s="74"/>
      <c r="I20" s="74"/>
      <c r="J20" s="74"/>
      <c r="K20" s="74"/>
      <c r="L20" s="74"/>
      <c r="M20" s="74"/>
      <c r="N20" s="74"/>
      <c r="O20" s="113"/>
      <c r="P20" s="74"/>
      <c r="Q20" s="74"/>
      <c r="R20" s="74"/>
      <c r="S20" s="113"/>
      <c r="T20" s="113"/>
      <c r="U20" s="74"/>
    </row>
    <row r="21" spans="1:21" x14ac:dyDescent="0.35">
      <c r="A21" s="74"/>
      <c r="B21" s="74"/>
      <c r="C21" s="74"/>
      <c r="F21" s="74"/>
      <c r="G21" s="74"/>
      <c r="H21" s="74"/>
      <c r="I21" s="74"/>
      <c r="J21" s="74"/>
      <c r="K21" s="74"/>
      <c r="L21" s="74"/>
      <c r="M21" s="74"/>
      <c r="N21" s="74"/>
      <c r="O21" s="113"/>
      <c r="P21" s="74"/>
      <c r="Q21" s="74"/>
      <c r="R21" s="74"/>
      <c r="S21" s="113"/>
      <c r="T21" s="113"/>
      <c r="U21" s="74"/>
    </row>
    <row r="22" spans="1:21" x14ac:dyDescent="0.35">
      <c r="A22" s="74"/>
      <c r="B22" s="74"/>
      <c r="C22" s="74"/>
      <c r="F22" s="74"/>
      <c r="G22" s="74"/>
      <c r="H22" s="74"/>
      <c r="I22" s="74"/>
      <c r="J22" s="74"/>
      <c r="K22" s="74"/>
      <c r="L22" s="74"/>
      <c r="M22" s="74"/>
      <c r="N22" s="74"/>
      <c r="O22" s="113"/>
      <c r="P22" s="74"/>
      <c r="Q22" s="74"/>
      <c r="R22" s="74"/>
      <c r="S22" s="113"/>
      <c r="T22" s="113"/>
      <c r="U22" s="74"/>
    </row>
    <row r="23" spans="1:21" x14ac:dyDescent="0.35">
      <c r="A23" s="74"/>
      <c r="B23" s="74"/>
      <c r="C23" s="74"/>
      <c r="F23" s="74"/>
      <c r="G23" s="74"/>
      <c r="H23" s="74"/>
      <c r="I23" s="74"/>
      <c r="J23" s="74"/>
      <c r="K23" s="74"/>
      <c r="L23" s="74"/>
      <c r="M23" s="74"/>
      <c r="N23" s="74"/>
      <c r="O23" s="113"/>
      <c r="P23" s="74"/>
      <c r="Q23" s="74"/>
      <c r="R23" s="74"/>
      <c r="S23" s="113"/>
      <c r="T23" s="113"/>
      <c r="U23" s="74"/>
    </row>
    <row r="24" spans="1:21" x14ac:dyDescent="0.35">
      <c r="A24" s="74"/>
      <c r="B24" s="74"/>
      <c r="C24" s="74"/>
      <c r="F24" s="74"/>
      <c r="G24" s="74"/>
      <c r="H24" s="74"/>
      <c r="I24" s="74"/>
      <c r="J24" s="74"/>
      <c r="K24" s="74"/>
      <c r="L24" s="74"/>
      <c r="M24" s="74"/>
      <c r="N24" s="74"/>
      <c r="O24" s="113"/>
      <c r="P24" s="74"/>
      <c r="Q24" s="74"/>
      <c r="R24" s="74"/>
      <c r="S24" s="113"/>
      <c r="T24" s="113"/>
      <c r="U24" s="74"/>
    </row>
    <row r="25" spans="1:21" x14ac:dyDescent="0.35">
      <c r="A25" s="74"/>
      <c r="B25" s="74"/>
      <c r="C25" s="74"/>
      <c r="D25" s="74"/>
      <c r="E25" s="74"/>
      <c r="F25" s="74"/>
      <c r="G25" s="74"/>
      <c r="H25" s="74"/>
      <c r="I25" s="74"/>
      <c r="J25" s="74"/>
      <c r="K25" s="74"/>
      <c r="L25" s="74"/>
      <c r="M25" s="74"/>
      <c r="N25" s="74"/>
      <c r="O25" s="113"/>
      <c r="P25" s="74"/>
      <c r="Q25" s="74"/>
      <c r="R25" s="74"/>
      <c r="S25" s="113"/>
      <c r="T25" s="113"/>
      <c r="U25" s="74"/>
    </row>
    <row r="26" spans="1:21" x14ac:dyDescent="0.35">
      <c r="A26" s="74"/>
      <c r="B26" s="74"/>
      <c r="C26" s="74"/>
      <c r="D26" s="74"/>
      <c r="E26" s="74"/>
      <c r="F26" s="74"/>
      <c r="G26" s="74"/>
      <c r="H26" s="74"/>
      <c r="I26" s="74"/>
      <c r="J26" s="74"/>
      <c r="K26" s="74"/>
      <c r="L26" s="74"/>
      <c r="M26" s="74"/>
      <c r="N26" s="74"/>
      <c r="O26" s="113"/>
      <c r="P26" s="74"/>
      <c r="Q26" s="74"/>
      <c r="R26" s="74"/>
      <c r="S26" s="113"/>
      <c r="T26" s="113"/>
      <c r="U26" s="74"/>
    </row>
  </sheetData>
  <mergeCells count="12">
    <mergeCell ref="N3:O3"/>
    <mergeCell ref="K5:K6"/>
    <mergeCell ref="L5:L6"/>
    <mergeCell ref="K7:K8"/>
    <mergeCell ref="L7:L8"/>
    <mergeCell ref="I4:J4"/>
    <mergeCell ref="K4:L4"/>
    <mergeCell ref="A1:G1"/>
    <mergeCell ref="B2:C2"/>
    <mergeCell ref="D2:E2"/>
    <mergeCell ref="F2:G2"/>
    <mergeCell ref="I3:L3"/>
  </mergeCells>
  <dataValidations count="2">
    <dataValidation type="list" allowBlank="1" showInputMessage="1" showErrorMessage="1" sqref="B5:B10 B12:B16" xr:uid="{049A8CA8-7435-4928-9E48-3CB2C7EDD463}">
      <formula1>"Positif,Neutre,Négatif,Non renseigné"</formula1>
    </dataValidation>
    <dataValidation type="list" allowBlank="1" showInputMessage="1" showErrorMessage="1" sqref="C5:C10 C12:C16" xr:uid="{CAAB900F-7529-40D2-8F69-A5BE90EC4B88}">
      <formula1>"Important,Très important,Non concerné"</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DE104-D237-4A66-9AC2-988AFA54DFED}">
  <dimension ref="A1:R34"/>
  <sheetViews>
    <sheetView zoomScale="75" zoomScaleNormal="75" workbookViewId="0">
      <selection activeCell="C5" sqref="C5:C7"/>
    </sheetView>
  </sheetViews>
  <sheetFormatPr baseColWidth="10" defaultColWidth="11.453125" defaultRowHeight="14.5" x14ac:dyDescent="0.35"/>
  <cols>
    <col min="1" max="1" width="103.26953125" customWidth="1"/>
    <col min="2" max="2" width="14.81640625" customWidth="1"/>
    <col min="3" max="3" width="13" customWidth="1"/>
    <col min="4" max="4" width="14" customWidth="1"/>
    <col min="5" max="5" width="11.453125" customWidth="1"/>
    <col min="6" max="6" width="2.7265625" customWidth="1"/>
    <col min="7" max="7" width="32.90625" customWidth="1"/>
    <col min="8" max="8" width="8.26953125" style="4" customWidth="1"/>
    <col min="9" max="9" width="13.54296875" customWidth="1"/>
    <col min="11" max="12" width="11.26953125" customWidth="1"/>
    <col min="13" max="13" width="9.54296875" customWidth="1"/>
    <col min="14" max="14" width="11.90625" style="4" customWidth="1"/>
    <col min="15" max="15" width="10.1796875" style="4" customWidth="1"/>
    <col min="16" max="16" width="33.26953125" customWidth="1"/>
    <col min="17" max="17" width="5.26953125" customWidth="1"/>
    <col min="19" max="19" width="12.81640625" customWidth="1"/>
  </cols>
  <sheetData>
    <row r="1" spans="1:18" ht="32.5" customHeight="1" thickBot="1" x14ac:dyDescent="0.4">
      <c r="A1" s="261" t="s">
        <v>192</v>
      </c>
      <c r="B1" s="262"/>
      <c r="C1" s="262"/>
      <c r="D1" s="262"/>
      <c r="E1" s="262"/>
      <c r="F1" s="74"/>
      <c r="G1" s="74"/>
      <c r="H1" s="113"/>
      <c r="I1" s="74"/>
      <c r="J1" s="74"/>
      <c r="K1" s="74"/>
      <c r="L1" s="74"/>
      <c r="M1" s="74"/>
      <c r="N1" s="74"/>
      <c r="O1" s="74"/>
      <c r="P1" s="74"/>
      <c r="Q1" s="74"/>
      <c r="R1" s="74"/>
    </row>
    <row r="2" spans="1:18" ht="15" thickBot="1" x14ac:dyDescent="0.4">
      <c r="A2" s="74"/>
      <c r="B2" s="257" t="s">
        <v>183</v>
      </c>
      <c r="C2" s="258"/>
      <c r="D2" s="259" t="s">
        <v>175</v>
      </c>
      <c r="E2" s="260"/>
      <c r="F2" s="74"/>
      <c r="G2" s="257" t="s">
        <v>183</v>
      </c>
      <c r="H2" s="264"/>
      <c r="I2" s="264"/>
      <c r="J2" s="258"/>
      <c r="K2" s="74"/>
      <c r="L2" s="74"/>
      <c r="M2" s="74"/>
      <c r="N2" s="74"/>
      <c r="O2" s="74"/>
      <c r="P2" s="74"/>
      <c r="Q2" s="74"/>
      <c r="R2" s="74"/>
    </row>
    <row r="3" spans="1:18" ht="73" customHeight="1" thickBot="1" x14ac:dyDescent="0.4">
      <c r="A3" s="135" t="s">
        <v>180</v>
      </c>
      <c r="B3" s="90" t="s">
        <v>0</v>
      </c>
      <c r="C3" s="90" t="s">
        <v>42</v>
      </c>
      <c r="D3" s="70" t="s">
        <v>177</v>
      </c>
      <c r="E3" s="71" t="s">
        <v>176</v>
      </c>
      <c r="F3" s="74"/>
      <c r="G3" s="252" t="s">
        <v>169</v>
      </c>
      <c r="H3" s="253"/>
      <c r="I3" s="267" t="s">
        <v>168</v>
      </c>
      <c r="J3" s="268"/>
      <c r="K3" s="74"/>
      <c r="L3" s="74"/>
      <c r="M3" s="74"/>
      <c r="N3" s="74"/>
      <c r="O3" s="74"/>
      <c r="P3" s="74"/>
      <c r="Q3" s="74"/>
      <c r="R3" s="74"/>
    </row>
    <row r="4" spans="1:18" ht="15" thickBot="1" x14ac:dyDescent="0.4">
      <c r="A4" s="38" t="s">
        <v>163</v>
      </c>
      <c r="B4" s="39"/>
      <c r="C4" s="39"/>
      <c r="D4" s="39"/>
      <c r="E4" s="40"/>
      <c r="F4" s="74"/>
      <c r="G4" s="30" t="s">
        <v>6</v>
      </c>
      <c r="H4" s="112">
        <v>2</v>
      </c>
      <c r="I4" s="272" t="s">
        <v>12</v>
      </c>
      <c r="J4" s="269">
        <v>2</v>
      </c>
      <c r="K4" s="74"/>
      <c r="L4" s="74"/>
      <c r="M4" s="74"/>
      <c r="N4" s="74"/>
      <c r="O4" s="74"/>
      <c r="P4" s="74"/>
      <c r="Q4" s="74"/>
      <c r="R4" s="74"/>
    </row>
    <row r="5" spans="1:18" x14ac:dyDescent="0.35">
      <c r="A5" s="131" t="s">
        <v>122</v>
      </c>
      <c r="B5" s="54" t="s">
        <v>6</v>
      </c>
      <c r="C5" s="281" t="s">
        <v>7</v>
      </c>
      <c r="D5" s="100" t="s">
        <v>123</v>
      </c>
      <c r="E5" s="59" t="s">
        <v>33</v>
      </c>
      <c r="F5" s="74"/>
      <c r="G5" s="26" t="s">
        <v>9</v>
      </c>
      <c r="H5" s="67">
        <v>1</v>
      </c>
      <c r="I5" s="273"/>
      <c r="J5" s="270"/>
      <c r="K5" s="74"/>
      <c r="L5" s="74"/>
      <c r="M5" s="74"/>
      <c r="N5" s="74"/>
      <c r="O5" s="74"/>
      <c r="P5" s="74"/>
      <c r="Q5" s="74"/>
      <c r="R5" s="74"/>
    </row>
    <row r="6" spans="1:18" x14ac:dyDescent="0.35">
      <c r="A6" s="6" t="s">
        <v>125</v>
      </c>
      <c r="B6" s="28" t="s">
        <v>14</v>
      </c>
      <c r="C6" s="282"/>
      <c r="D6" s="14" t="s">
        <v>126</v>
      </c>
      <c r="E6" s="11" t="s">
        <v>33</v>
      </c>
      <c r="F6" s="74"/>
      <c r="G6" s="26" t="s">
        <v>14</v>
      </c>
      <c r="H6" s="67">
        <v>0</v>
      </c>
      <c r="I6" s="273" t="s">
        <v>7</v>
      </c>
      <c r="J6" s="270">
        <v>1</v>
      </c>
      <c r="K6" s="74"/>
      <c r="L6" s="74"/>
      <c r="M6" s="74"/>
      <c r="N6" s="74"/>
      <c r="O6" s="74"/>
      <c r="P6" s="74"/>
      <c r="Q6" s="74"/>
      <c r="R6" s="74"/>
    </row>
    <row r="7" spans="1:18" ht="15" thickBot="1" x14ac:dyDescent="0.4">
      <c r="A7" s="106" t="s">
        <v>184</v>
      </c>
      <c r="B7" s="29"/>
      <c r="C7" s="283"/>
      <c r="D7" s="19"/>
      <c r="E7" s="10"/>
      <c r="F7" s="74"/>
      <c r="G7" s="27" t="s">
        <v>17</v>
      </c>
      <c r="H7" s="68">
        <v>-1</v>
      </c>
      <c r="I7" s="274"/>
      <c r="J7" s="271"/>
      <c r="K7" s="74"/>
      <c r="L7" s="74"/>
      <c r="M7" s="74"/>
      <c r="N7" s="74"/>
      <c r="O7" s="74"/>
      <c r="P7" s="74"/>
      <c r="Q7" s="74"/>
      <c r="R7" s="74"/>
    </row>
    <row r="8" spans="1:18" ht="15" thickBot="1" x14ac:dyDescent="0.4">
      <c r="A8" s="38" t="s">
        <v>128</v>
      </c>
      <c r="B8" s="39"/>
      <c r="C8" s="39"/>
      <c r="D8" s="39"/>
      <c r="E8" s="40"/>
      <c r="F8" s="74"/>
      <c r="G8" s="74"/>
      <c r="H8" s="113"/>
      <c r="I8" s="74"/>
      <c r="J8" s="74"/>
      <c r="K8" s="74"/>
      <c r="L8" s="74"/>
      <c r="M8" s="74"/>
      <c r="N8" s="74"/>
      <c r="O8" s="74"/>
      <c r="P8" s="74"/>
      <c r="Q8" s="74"/>
      <c r="R8" s="74"/>
    </row>
    <row r="9" spans="1:18" ht="15" thickBot="1" x14ac:dyDescent="0.4">
      <c r="A9" s="131" t="s">
        <v>130</v>
      </c>
      <c r="B9" s="54" t="s">
        <v>6</v>
      </c>
      <c r="C9" s="281" t="s">
        <v>12</v>
      </c>
      <c r="D9" s="100" t="s">
        <v>131</v>
      </c>
      <c r="E9" s="59" t="s">
        <v>10</v>
      </c>
      <c r="F9" s="74"/>
      <c r="G9" s="299" t="s">
        <v>170</v>
      </c>
      <c r="H9" s="300"/>
      <c r="I9" s="74"/>
      <c r="J9" s="74"/>
      <c r="K9" s="74"/>
      <c r="L9" s="74"/>
      <c r="M9" s="74"/>
      <c r="N9" s="74"/>
      <c r="O9" s="74"/>
      <c r="P9" s="74"/>
      <c r="Q9" s="74"/>
      <c r="R9" s="74"/>
    </row>
    <row r="10" spans="1:18" x14ac:dyDescent="0.35">
      <c r="A10" s="6" t="s">
        <v>133</v>
      </c>
      <c r="B10" s="28" t="s">
        <v>6</v>
      </c>
      <c r="C10" s="282"/>
      <c r="D10" s="14"/>
      <c r="E10" s="11" t="s">
        <v>10</v>
      </c>
      <c r="F10" s="74"/>
      <c r="G10" s="147" t="str" cm="1">
        <f t="array" ref="G10:H13">_xlfn._xlws.FILTER(Formules!Y10:Z14,Formules!Z10:Z14&lt;&gt;"")</f>
        <v>Transition énergétique</v>
      </c>
      <c r="H10" s="148">
        <v>5</v>
      </c>
      <c r="I10" s="74"/>
      <c r="J10" s="74"/>
      <c r="K10" s="74"/>
      <c r="L10" s="74"/>
      <c r="M10" s="74"/>
      <c r="N10" s="74"/>
      <c r="O10" s="74"/>
      <c r="P10" s="74"/>
      <c r="Q10" s="74"/>
      <c r="R10" s="74"/>
    </row>
    <row r="11" spans="1:18" x14ac:dyDescent="0.35">
      <c r="A11" s="6" t="s">
        <v>134</v>
      </c>
      <c r="B11" s="28" t="s">
        <v>9</v>
      </c>
      <c r="C11" s="282"/>
      <c r="D11" s="14"/>
      <c r="E11" s="11" t="s">
        <v>10</v>
      </c>
      <c r="F11" s="74"/>
      <c r="G11" s="122" t="str">
        <v>Sobriété foncière et matérielle</v>
      </c>
      <c r="H11" s="149">
        <v>5.7142857142857135</v>
      </c>
      <c r="I11" s="74"/>
      <c r="J11" s="74"/>
      <c r="K11" s="74"/>
      <c r="L11" s="74"/>
      <c r="M11" s="74"/>
      <c r="N11" s="74"/>
      <c r="O11" s="74"/>
      <c r="P11" s="74"/>
      <c r="Q11" s="74"/>
      <c r="R11" s="74"/>
    </row>
    <row r="12" spans="1:18" x14ac:dyDescent="0.35">
      <c r="A12" s="6" t="s">
        <v>135</v>
      </c>
      <c r="B12" s="28" t="s">
        <v>6</v>
      </c>
      <c r="C12" s="282"/>
      <c r="D12" s="14"/>
      <c r="E12" s="11" t="s">
        <v>10</v>
      </c>
      <c r="F12" s="74"/>
      <c r="G12" s="122" t="str">
        <v>Développement des compétences</v>
      </c>
      <c r="H12" s="149">
        <v>7.5</v>
      </c>
      <c r="I12" s="74"/>
      <c r="J12" s="74"/>
      <c r="K12" s="74"/>
      <c r="L12" s="74"/>
      <c r="M12" s="74"/>
      <c r="N12" s="74"/>
      <c r="O12" s="74"/>
      <c r="P12" s="74"/>
      <c r="Q12" s="74"/>
      <c r="R12" s="74"/>
    </row>
    <row r="13" spans="1:18" x14ac:dyDescent="0.35">
      <c r="A13" s="6" t="s">
        <v>136</v>
      </c>
      <c r="B13" s="28" t="s">
        <v>65</v>
      </c>
      <c r="C13" s="282"/>
      <c r="D13" s="14"/>
      <c r="E13" s="11" t="s">
        <v>84</v>
      </c>
      <c r="F13" s="74"/>
      <c r="G13" s="122" t="str">
        <v>Gestion financière</v>
      </c>
      <c r="H13" s="149">
        <v>10</v>
      </c>
      <c r="I13" s="74"/>
      <c r="J13" s="74"/>
      <c r="K13" s="74"/>
      <c r="L13" s="74"/>
      <c r="M13" s="74"/>
      <c r="N13" s="74"/>
      <c r="O13" s="74"/>
      <c r="P13" s="74"/>
      <c r="Q13" s="74"/>
      <c r="R13" s="74"/>
    </row>
    <row r="14" spans="1:18" ht="15" thickBot="1" x14ac:dyDescent="0.4">
      <c r="A14" s="6" t="s">
        <v>137</v>
      </c>
      <c r="B14" s="28" t="s">
        <v>14</v>
      </c>
      <c r="C14" s="282"/>
      <c r="D14" s="14">
        <v>72</v>
      </c>
      <c r="E14" s="11" t="s">
        <v>84</v>
      </c>
      <c r="F14" s="74"/>
      <c r="G14" s="123"/>
      <c r="H14" s="126"/>
      <c r="I14" s="74"/>
      <c r="J14" s="74"/>
      <c r="K14" s="74"/>
      <c r="L14" s="74"/>
      <c r="M14" s="74"/>
      <c r="N14" s="74"/>
      <c r="O14" s="74"/>
      <c r="P14" s="74"/>
      <c r="Q14" s="74"/>
      <c r="R14" s="74"/>
    </row>
    <row r="15" spans="1:18" x14ac:dyDescent="0.35">
      <c r="A15" s="6" t="s">
        <v>138</v>
      </c>
      <c r="B15" s="28" t="s">
        <v>6</v>
      </c>
      <c r="C15" s="282"/>
      <c r="D15" s="14"/>
      <c r="E15" s="11" t="s">
        <v>84</v>
      </c>
      <c r="F15" s="74"/>
      <c r="G15" s="74"/>
      <c r="H15" s="113"/>
      <c r="I15" s="74"/>
      <c r="J15" s="74"/>
      <c r="K15" s="74"/>
      <c r="L15" s="74"/>
      <c r="M15" s="74"/>
      <c r="N15" s="74"/>
      <c r="O15" s="74"/>
      <c r="P15" s="74"/>
      <c r="Q15" s="74"/>
      <c r="R15" s="74"/>
    </row>
    <row r="16" spans="1:18" ht="15" thickBot="1" x14ac:dyDescent="0.4">
      <c r="A16" s="106" t="s">
        <v>184</v>
      </c>
      <c r="B16" s="29"/>
      <c r="C16" s="283"/>
      <c r="D16" s="19"/>
      <c r="E16" s="10"/>
      <c r="F16" s="74"/>
      <c r="G16" s="74"/>
      <c r="H16" s="113"/>
      <c r="I16" s="74"/>
      <c r="J16" s="74"/>
      <c r="K16" s="74"/>
      <c r="L16" s="74"/>
      <c r="M16" s="74"/>
      <c r="N16" s="74"/>
      <c r="O16" s="74"/>
      <c r="P16" s="74"/>
      <c r="Q16" s="74"/>
      <c r="R16" s="74"/>
    </row>
    <row r="17" spans="1:18" ht="15" thickBot="1" x14ac:dyDescent="0.4">
      <c r="A17" s="38" t="s">
        <v>139</v>
      </c>
      <c r="B17" s="39"/>
      <c r="C17" s="39"/>
      <c r="D17" s="39"/>
      <c r="E17" s="40"/>
      <c r="F17" s="74"/>
      <c r="G17" s="74"/>
      <c r="H17" s="113"/>
      <c r="I17" s="74"/>
      <c r="J17" s="74"/>
      <c r="K17" s="74"/>
      <c r="L17" s="74"/>
      <c r="M17" s="74"/>
      <c r="N17" s="74"/>
      <c r="O17" s="74"/>
      <c r="P17" s="74"/>
      <c r="Q17" s="74"/>
      <c r="R17" s="74"/>
    </row>
    <row r="18" spans="1:18" x14ac:dyDescent="0.35">
      <c r="A18" s="131" t="s">
        <v>140</v>
      </c>
      <c r="B18" s="54" t="s">
        <v>6</v>
      </c>
      <c r="C18" s="281" t="s">
        <v>7</v>
      </c>
      <c r="D18" s="105" t="s">
        <v>141</v>
      </c>
      <c r="E18" s="59"/>
      <c r="F18" s="74"/>
      <c r="G18" s="74"/>
      <c r="H18" s="113"/>
      <c r="I18" s="74"/>
      <c r="J18" s="74"/>
      <c r="K18" s="74"/>
      <c r="L18" s="74"/>
      <c r="M18" s="74"/>
      <c r="N18" s="74"/>
      <c r="O18" s="74"/>
      <c r="P18" s="74"/>
      <c r="Q18" s="74"/>
      <c r="R18" s="74"/>
    </row>
    <row r="19" spans="1:18" x14ac:dyDescent="0.35">
      <c r="A19" s="6" t="s">
        <v>142</v>
      </c>
      <c r="B19" s="28" t="s">
        <v>9</v>
      </c>
      <c r="C19" s="282"/>
      <c r="D19" s="15" t="s">
        <v>141</v>
      </c>
      <c r="E19" s="11"/>
      <c r="F19" s="74"/>
      <c r="G19" s="74"/>
      <c r="H19" s="113"/>
      <c r="I19" s="74"/>
      <c r="J19" s="74"/>
      <c r="K19" s="74"/>
      <c r="L19" s="74"/>
      <c r="M19" s="74"/>
      <c r="N19" s="74"/>
      <c r="O19" s="74"/>
      <c r="P19" s="74"/>
      <c r="Q19" s="74"/>
      <c r="R19" s="74"/>
    </row>
    <row r="20" spans="1:18" ht="15" thickBot="1" x14ac:dyDescent="0.4">
      <c r="A20" s="106" t="s">
        <v>184</v>
      </c>
      <c r="B20" s="29"/>
      <c r="C20" s="283"/>
      <c r="D20" s="140"/>
      <c r="E20" s="10"/>
      <c r="F20" s="74"/>
      <c r="G20" s="74"/>
      <c r="H20" s="113"/>
      <c r="I20" s="74"/>
      <c r="J20" s="74"/>
      <c r="K20" s="74"/>
      <c r="L20" s="74"/>
      <c r="M20" s="74"/>
      <c r="N20" s="74"/>
      <c r="O20" s="74"/>
      <c r="P20" s="74"/>
      <c r="Q20" s="74"/>
      <c r="R20" s="74"/>
    </row>
    <row r="21" spans="1:18" ht="15" thickBot="1" x14ac:dyDescent="0.4">
      <c r="A21" s="38" t="s">
        <v>143</v>
      </c>
      <c r="B21" s="39"/>
      <c r="C21" s="39"/>
      <c r="D21" s="39"/>
      <c r="E21" s="40"/>
      <c r="F21" s="74"/>
      <c r="G21" s="74"/>
      <c r="H21" s="113"/>
      <c r="I21" s="74"/>
      <c r="J21" s="74"/>
      <c r="K21" s="74"/>
      <c r="L21" s="74"/>
      <c r="M21" s="74"/>
      <c r="N21" s="74"/>
      <c r="O21" s="74"/>
      <c r="P21" s="74"/>
      <c r="Q21" s="74"/>
      <c r="R21" s="74"/>
    </row>
    <row r="22" spans="1:18" x14ac:dyDescent="0.35">
      <c r="A22" s="141" t="s">
        <v>144</v>
      </c>
      <c r="B22" s="54" t="s">
        <v>6</v>
      </c>
      <c r="C22" s="281" t="s">
        <v>82</v>
      </c>
      <c r="D22" s="100">
        <v>78</v>
      </c>
      <c r="E22" s="142" t="s">
        <v>145</v>
      </c>
      <c r="F22" s="74"/>
      <c r="G22" s="74"/>
      <c r="H22" s="113"/>
      <c r="I22" s="74"/>
      <c r="J22" s="74"/>
      <c r="K22" s="74"/>
      <c r="L22" s="74"/>
      <c r="M22" s="74"/>
      <c r="N22" s="74"/>
      <c r="O22" s="74"/>
      <c r="P22" s="74"/>
      <c r="Q22" s="74"/>
      <c r="R22" s="74"/>
    </row>
    <row r="23" spans="1:18" x14ac:dyDescent="0.35">
      <c r="A23" s="8" t="s">
        <v>146</v>
      </c>
      <c r="B23" s="28" t="s">
        <v>14</v>
      </c>
      <c r="C23" s="282"/>
      <c r="D23" s="14">
        <v>78</v>
      </c>
      <c r="E23" s="143" t="s">
        <v>145</v>
      </c>
      <c r="F23" s="74"/>
      <c r="G23" s="74"/>
      <c r="H23" s="113"/>
      <c r="I23" s="74"/>
      <c r="J23" s="74"/>
      <c r="K23" s="74"/>
      <c r="L23" s="74"/>
      <c r="M23" s="74"/>
      <c r="N23" s="74"/>
      <c r="O23" s="74"/>
      <c r="P23" s="74"/>
      <c r="Q23" s="74"/>
      <c r="R23" s="74"/>
    </row>
    <row r="24" spans="1:18" ht="15" thickBot="1" x14ac:dyDescent="0.4">
      <c r="A24" s="106" t="s">
        <v>184</v>
      </c>
      <c r="B24" s="29"/>
      <c r="C24" s="283"/>
      <c r="D24" s="19"/>
      <c r="E24" s="144"/>
      <c r="F24" s="74"/>
      <c r="G24" s="74"/>
      <c r="H24" s="113"/>
      <c r="I24" s="74"/>
      <c r="J24" s="74"/>
      <c r="K24" s="74"/>
      <c r="L24" s="74"/>
      <c r="M24" s="74"/>
      <c r="N24" s="74"/>
      <c r="O24" s="74"/>
      <c r="P24" s="74"/>
      <c r="Q24" s="74"/>
      <c r="R24" s="74"/>
    </row>
    <row r="25" spans="1:18" ht="15" thickBot="1" x14ac:dyDescent="0.4">
      <c r="A25" s="132" t="s">
        <v>202</v>
      </c>
      <c r="B25" s="133"/>
      <c r="C25" s="133"/>
      <c r="D25" s="133"/>
      <c r="E25" s="134"/>
      <c r="F25" s="74"/>
      <c r="G25" s="74"/>
      <c r="H25" s="113"/>
      <c r="I25" s="74"/>
      <c r="J25" s="74"/>
      <c r="K25" s="74"/>
      <c r="L25" s="74"/>
      <c r="M25" s="74"/>
      <c r="N25" s="74"/>
      <c r="O25" s="74"/>
      <c r="P25" s="74"/>
      <c r="Q25" s="74"/>
      <c r="R25" s="74"/>
    </row>
    <row r="26" spans="1:18" x14ac:dyDescent="0.35">
      <c r="A26" s="141" t="s">
        <v>203</v>
      </c>
      <c r="B26" s="54" t="s">
        <v>6</v>
      </c>
      <c r="C26" s="281" t="s">
        <v>12</v>
      </c>
      <c r="D26" s="100" t="s">
        <v>147</v>
      </c>
      <c r="E26" s="145"/>
      <c r="F26" s="74"/>
      <c r="G26" s="74"/>
      <c r="H26" s="113"/>
      <c r="I26" s="74"/>
      <c r="J26" s="74"/>
      <c r="K26" s="74"/>
      <c r="L26" s="74"/>
      <c r="M26" s="74"/>
      <c r="N26" s="74"/>
      <c r="O26" s="74"/>
      <c r="P26" s="74"/>
      <c r="Q26" s="74"/>
      <c r="R26" s="74"/>
    </row>
    <row r="27" spans="1:18" x14ac:dyDescent="0.35">
      <c r="A27" s="8" t="s">
        <v>204</v>
      </c>
      <c r="B27" s="28" t="s">
        <v>6</v>
      </c>
      <c r="C27" s="282"/>
      <c r="D27" s="14"/>
      <c r="E27" s="146"/>
      <c r="F27" s="74"/>
      <c r="G27" s="74"/>
      <c r="H27" s="113"/>
      <c r="I27" s="74"/>
      <c r="J27" s="74"/>
      <c r="K27" s="74"/>
      <c r="L27" s="74"/>
      <c r="M27" s="74"/>
      <c r="N27" s="74"/>
      <c r="O27" s="74"/>
      <c r="P27" s="74"/>
      <c r="Q27" s="74"/>
      <c r="R27" s="74"/>
    </row>
    <row r="28" spans="1:18" ht="15" thickBot="1" x14ac:dyDescent="0.4">
      <c r="A28" s="106" t="s">
        <v>184</v>
      </c>
      <c r="B28" s="29"/>
      <c r="C28" s="283"/>
      <c r="D28" s="19"/>
      <c r="E28" s="17"/>
      <c r="F28" s="74"/>
      <c r="G28" s="74"/>
      <c r="H28" s="113"/>
      <c r="I28" s="74"/>
      <c r="J28" s="74"/>
      <c r="K28" s="74"/>
      <c r="L28" s="74"/>
      <c r="M28" s="74"/>
      <c r="N28" s="74"/>
      <c r="O28" s="74"/>
      <c r="P28" s="74"/>
      <c r="Q28" s="74"/>
      <c r="R28" s="74"/>
    </row>
    <row r="29" spans="1:18" ht="36.65" customHeight="1" thickBot="1" x14ac:dyDescent="0.4">
      <c r="A29" s="18" t="s">
        <v>148</v>
      </c>
      <c r="B29" s="36">
        <f>Formules!W30</f>
        <v>7.3214285714285712</v>
      </c>
      <c r="C29" s="37"/>
      <c r="D29" s="74"/>
      <c r="E29" s="74"/>
      <c r="F29" s="74"/>
      <c r="G29" s="74"/>
      <c r="H29" s="113"/>
      <c r="I29" s="74"/>
      <c r="J29" s="74"/>
      <c r="K29" s="74"/>
      <c r="L29" s="74"/>
      <c r="M29" s="74"/>
      <c r="N29" s="74"/>
      <c r="O29" s="74"/>
      <c r="P29" s="74"/>
      <c r="Q29" s="74"/>
      <c r="R29" s="74"/>
    </row>
    <row r="30" spans="1:18" x14ac:dyDescent="0.35">
      <c r="A30" s="128"/>
      <c r="B30" s="74"/>
      <c r="C30" s="74"/>
      <c r="D30" s="74"/>
      <c r="E30" s="74"/>
      <c r="F30" s="74"/>
      <c r="G30" s="74"/>
      <c r="H30" s="113"/>
      <c r="I30" s="74"/>
      <c r="J30" s="74"/>
      <c r="K30" s="74"/>
      <c r="L30" s="74"/>
      <c r="M30" s="74"/>
      <c r="N30" s="74"/>
      <c r="O30" s="74"/>
      <c r="P30" s="74"/>
      <c r="Q30" s="74"/>
      <c r="R30" s="74"/>
    </row>
    <row r="31" spans="1:18" x14ac:dyDescent="0.35">
      <c r="A31" s="74"/>
      <c r="B31" s="74"/>
      <c r="C31" s="74"/>
      <c r="D31" s="74"/>
      <c r="E31" s="74"/>
      <c r="F31" s="74"/>
      <c r="G31" s="74"/>
      <c r="H31" s="113"/>
      <c r="I31" s="74"/>
      <c r="J31" s="74"/>
      <c r="K31" s="74"/>
      <c r="L31" s="74"/>
      <c r="M31" s="74"/>
      <c r="N31" s="113"/>
      <c r="O31" s="113"/>
      <c r="P31" s="74"/>
      <c r="Q31" s="74"/>
      <c r="R31" s="74"/>
    </row>
    <row r="32" spans="1:18" x14ac:dyDescent="0.35">
      <c r="A32" s="74"/>
      <c r="B32" s="74"/>
      <c r="C32" s="74"/>
      <c r="D32" s="74"/>
      <c r="E32" s="74"/>
      <c r="F32" s="74"/>
      <c r="G32" s="74"/>
      <c r="H32" s="113"/>
      <c r="I32" s="74"/>
      <c r="J32" s="74"/>
      <c r="K32" s="74"/>
      <c r="L32" s="74"/>
      <c r="M32" s="74"/>
      <c r="N32" s="113"/>
      <c r="O32" s="113"/>
      <c r="P32" s="74"/>
      <c r="Q32" s="74"/>
      <c r="R32" s="74"/>
    </row>
    <row r="33" spans="1:18" x14ac:dyDescent="0.35">
      <c r="A33" s="74"/>
      <c r="B33" s="74"/>
      <c r="C33" s="74"/>
      <c r="D33" s="74"/>
      <c r="E33" s="74"/>
      <c r="F33" s="74"/>
      <c r="G33" s="74"/>
      <c r="H33" s="113"/>
      <c r="I33" s="74"/>
      <c r="J33" s="74"/>
      <c r="K33" s="74"/>
      <c r="L33" s="74"/>
      <c r="M33" s="74"/>
      <c r="N33" s="113"/>
      <c r="O33" s="113"/>
      <c r="P33" s="74"/>
      <c r="Q33" s="74"/>
      <c r="R33" s="74"/>
    </row>
    <row r="34" spans="1:18" x14ac:dyDescent="0.35">
      <c r="A34" s="74"/>
      <c r="B34" s="74"/>
      <c r="C34" s="74"/>
      <c r="D34" s="74"/>
      <c r="E34" s="74"/>
      <c r="F34" s="74"/>
      <c r="G34" s="74"/>
      <c r="H34" s="113"/>
      <c r="I34" s="74"/>
      <c r="J34" s="74"/>
      <c r="K34" s="74"/>
      <c r="L34" s="74"/>
      <c r="M34" s="74"/>
      <c r="N34" s="113"/>
      <c r="O34" s="113"/>
      <c r="P34" s="74"/>
      <c r="Q34" s="74"/>
      <c r="R34" s="74"/>
    </row>
  </sheetData>
  <mergeCells count="16">
    <mergeCell ref="I6:I7"/>
    <mergeCell ref="J6:J7"/>
    <mergeCell ref="C5:C7"/>
    <mergeCell ref="C18:C20"/>
    <mergeCell ref="C22:C24"/>
    <mergeCell ref="G9:H9"/>
    <mergeCell ref="C26:C28"/>
    <mergeCell ref="B2:C2"/>
    <mergeCell ref="D2:E2"/>
    <mergeCell ref="C9:C16"/>
    <mergeCell ref="A1:E1"/>
    <mergeCell ref="G2:J2"/>
    <mergeCell ref="G3:H3"/>
    <mergeCell ref="I3:J3"/>
    <mergeCell ref="I4:I5"/>
    <mergeCell ref="J4:J5"/>
  </mergeCells>
  <dataValidations count="2">
    <dataValidation type="list" allowBlank="1" showInputMessage="1" showErrorMessage="1" sqref="B5:B7 B9:B16 B18:B20 B22:B24 B26:B28" xr:uid="{ED58C4B4-7F8D-49B1-B6DB-4F820713D5C7}">
      <formula1>"Positif,Neutre,Négatif,Non renseigné"</formula1>
    </dataValidation>
    <dataValidation type="list" allowBlank="1" showInputMessage="1" showErrorMessage="1" sqref="C22:C23 C5 C9:C15 C18:C19 C26:C27" xr:uid="{81236DD3-5081-4831-AD08-A4125ADB7ED9}">
      <formula1>"Important,Très important,Non concerné"</formula1>
    </dataValidation>
  </dataValidations>
  <pageMargins left="0.7" right="0.7" top="0.75" bottom="0.75" header="0.3" footer="0.3"/>
  <ignoredErrors>
    <ignoredError sqref="D5" twoDigitTextYear="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DA777-66E6-4F6D-B17E-6CF57B252DBD}">
  <dimension ref="A1:AD54"/>
  <sheetViews>
    <sheetView zoomScale="75" zoomScaleNormal="75" workbookViewId="0">
      <selection activeCell="M17" sqref="M17"/>
    </sheetView>
  </sheetViews>
  <sheetFormatPr baseColWidth="10" defaultRowHeight="14.5" x14ac:dyDescent="0.35"/>
  <cols>
    <col min="6" max="6" width="2" customWidth="1"/>
    <col min="14" max="14" width="1.81640625" customWidth="1"/>
    <col min="19" max="19" width="1.7265625" customWidth="1"/>
  </cols>
  <sheetData>
    <row r="1" spans="1:30" ht="16.5" thickBot="1" x14ac:dyDescent="0.45">
      <c r="A1" s="304" t="s">
        <v>206</v>
      </c>
      <c r="B1" s="305"/>
      <c r="C1" s="305"/>
      <c r="D1" s="305"/>
      <c r="E1" s="306"/>
      <c r="F1" s="206"/>
      <c r="G1" s="304" t="s">
        <v>207</v>
      </c>
      <c r="H1" s="305"/>
      <c r="I1" s="305"/>
      <c r="J1" s="305"/>
      <c r="K1" s="305"/>
      <c r="L1" s="305"/>
      <c r="M1" s="306"/>
      <c r="N1" s="206"/>
      <c r="O1" s="329" t="s">
        <v>209</v>
      </c>
      <c r="P1" s="330"/>
      <c r="Q1" s="330"/>
      <c r="R1" s="331"/>
      <c r="S1" s="74"/>
      <c r="T1" s="329" t="s">
        <v>208</v>
      </c>
      <c r="U1" s="330"/>
      <c r="V1" s="330"/>
      <c r="W1" s="330"/>
      <c r="X1" s="331"/>
      <c r="Y1" s="74"/>
      <c r="Z1" s="74"/>
      <c r="AA1" s="74"/>
      <c r="AB1" s="74"/>
      <c r="AC1" s="74"/>
      <c r="AD1" s="74"/>
    </row>
    <row r="2" spans="1:30" ht="29.5" thickBot="1" x14ac:dyDescent="0.4">
      <c r="A2" s="301"/>
      <c r="B2" s="302"/>
      <c r="C2" s="302"/>
      <c r="D2" s="302"/>
      <c r="E2" s="303"/>
      <c r="F2" s="74"/>
      <c r="G2" s="324"/>
      <c r="H2" s="325"/>
      <c r="I2" s="325"/>
      <c r="J2" s="325"/>
      <c r="K2" s="325"/>
      <c r="L2" s="325"/>
      <c r="M2" s="326"/>
      <c r="N2" s="74"/>
      <c r="O2" s="308" t="s">
        <v>170</v>
      </c>
      <c r="P2" s="309"/>
      <c r="Q2" s="310"/>
      <c r="R2" s="194" t="s">
        <v>190</v>
      </c>
      <c r="S2" s="74"/>
      <c r="T2" s="348"/>
      <c r="U2" s="349"/>
      <c r="V2" s="349"/>
      <c r="W2" s="349"/>
      <c r="X2" s="350"/>
      <c r="Y2" s="74"/>
      <c r="Z2" s="74"/>
      <c r="AA2" s="74"/>
      <c r="AB2" s="74"/>
      <c r="AC2" s="74"/>
      <c r="AD2" s="74"/>
    </row>
    <row r="3" spans="1:30" ht="44" thickBot="1" x14ac:dyDescent="0.4">
      <c r="A3" s="46" t="s">
        <v>165</v>
      </c>
      <c r="B3" s="46" t="s">
        <v>174</v>
      </c>
      <c r="C3" s="50" t="s">
        <v>166</v>
      </c>
      <c r="D3" s="46" t="s">
        <v>167</v>
      </c>
      <c r="E3" s="50" t="s">
        <v>3</v>
      </c>
      <c r="F3" s="74"/>
      <c r="G3" s="46" t="s">
        <v>165</v>
      </c>
      <c r="H3" s="46" t="s">
        <v>174</v>
      </c>
      <c r="I3" s="50" t="s">
        <v>166</v>
      </c>
      <c r="J3" s="46" t="s">
        <v>167</v>
      </c>
      <c r="K3" s="50" t="s">
        <v>3</v>
      </c>
      <c r="L3" s="322" t="s">
        <v>170</v>
      </c>
      <c r="M3" s="323"/>
      <c r="N3" s="74"/>
      <c r="O3" s="152">
        <f>IF('Risques &amp; Adaptation'!C5="Non concerné","",IF('Risques &amp; Adaptation'!B5="Positif",'Risques &amp; Adaptation'!$J$5,IF('Risques &amp; Adaptation'!B5="Neutre",'Risques &amp; Adaptation'!$J$6,IF('Risques &amp; Adaptation'!B5="Négatif",'Risques &amp; Adaptation'!$J$8,IF('Risques &amp; Adaptation'!B5="Non renseigné",0)))))</f>
        <v>1</v>
      </c>
      <c r="P3" s="195" t="s">
        <v>101</v>
      </c>
      <c r="Q3" s="196">
        <f t="shared" ref="Q3:Q13" si="0">IF(O3="","",O3*5)</f>
        <v>5</v>
      </c>
      <c r="R3" s="197">
        <f t="shared" ref="R3:R13" si="1">IF(O3="",0,1)</f>
        <v>1</v>
      </c>
      <c r="S3" s="74"/>
      <c r="T3" s="46" t="s">
        <v>165</v>
      </c>
      <c r="U3" s="46" t="s">
        <v>174</v>
      </c>
      <c r="V3" s="50" t="s">
        <v>166</v>
      </c>
      <c r="W3" s="46" t="s">
        <v>167</v>
      </c>
      <c r="X3" s="50" t="s">
        <v>3</v>
      </c>
      <c r="Y3" s="74"/>
      <c r="Z3" s="74"/>
      <c r="AA3" s="74"/>
      <c r="AB3" s="74"/>
      <c r="AC3" s="74"/>
      <c r="AD3" s="74"/>
    </row>
    <row r="4" spans="1:30" ht="15" thickBot="1" x14ac:dyDescent="0.4">
      <c r="A4" s="308"/>
      <c r="B4" s="309"/>
      <c r="C4" s="309"/>
      <c r="D4" s="309"/>
      <c r="E4" s="310"/>
      <c r="F4" s="74"/>
      <c r="G4" s="46"/>
      <c r="H4" s="46"/>
      <c r="I4" s="50"/>
      <c r="J4" s="46"/>
      <c r="K4" s="50"/>
      <c r="L4" s="184"/>
      <c r="M4" s="185"/>
      <c r="N4" s="74"/>
      <c r="O4" s="154">
        <f>IF('Risques &amp; Adaptation'!C6="Non concerné","",IF('Risques &amp; Adaptation'!B6="Positif",'Risques &amp; Adaptation'!$J$5,IF('Risques &amp; Adaptation'!B6="Neutre",'Risques &amp; Adaptation'!$J$6,IF('Risques &amp; Adaptation'!B6="Négatif",'Risques &amp; Adaptation'!$J$8,IF('Risques &amp; Adaptation'!B6="Non renseigné",0)))))</f>
        <v>2</v>
      </c>
      <c r="P4" s="198" t="s">
        <v>104</v>
      </c>
      <c r="Q4" s="199">
        <f t="shared" si="0"/>
        <v>10</v>
      </c>
      <c r="R4" s="170">
        <f t="shared" si="1"/>
        <v>1</v>
      </c>
      <c r="S4" s="74"/>
      <c r="T4" s="150"/>
      <c r="U4" s="151"/>
      <c r="V4" s="151"/>
      <c r="W4" s="88"/>
      <c r="X4" s="89"/>
      <c r="Y4" s="74"/>
      <c r="Z4" s="74"/>
      <c r="AA4" s="74"/>
      <c r="AB4" s="74"/>
      <c r="AC4" s="74"/>
      <c r="AD4" s="74"/>
    </row>
    <row r="5" spans="1:30" ht="24" customHeight="1" thickBot="1" x14ac:dyDescent="0.4">
      <c r="A5" s="47">
        <f>IF(Environnemental!B5="","",IF(Environnemental!B5="Positif",Environnemental!$H$4,IF(Environnemental!B5="Neutre",Environnemental!$H$5,IF(Environnemental!B5="Non renseigné",Environnemental!$H$6,IF(Environnemental!B5="Négatif",Environnemental!$H$7)))))</f>
        <v>2</v>
      </c>
      <c r="B5" s="53">
        <f>IF(A5="",0,1)</f>
        <v>1</v>
      </c>
      <c r="C5" s="311">
        <f>SUM(A5:A9)/SUM(B5:B9)</f>
        <v>1.75</v>
      </c>
      <c r="D5" s="317">
        <f>IF(Environnemental!C5="Important",Environnemental!$J$6,Environnemental!$J$4)</f>
        <v>1</v>
      </c>
      <c r="E5" s="314">
        <f>C5*D5</f>
        <v>1.75</v>
      </c>
      <c r="F5" s="74"/>
      <c r="G5" s="317">
        <f>IF('Socio-économique'!B5="","",IF('Socio-économique'!B5="Positif",'Socio-économique'!$H$4,IF('Socio-économique'!B5="Neutre",'Socio-économique'!$H$5,IF('Socio-économique'!B5="Négatif",'Socio-économique'!$H$7,IF('Socio-économique'!B5="Non renseigné",'Socio-économique'!$H$6)))))</f>
        <v>2</v>
      </c>
      <c r="H5" s="317">
        <f>IF(G5="",0,1)</f>
        <v>1</v>
      </c>
      <c r="I5" s="320">
        <f>SUM(G5:G7)/SUM(H5:H7)</f>
        <v>2</v>
      </c>
      <c r="J5" s="320" cm="1">
        <f t="array" ref="J5">_xlfn.IFS('Socio-économique'!C5="Important",'Socio-économique'!$J$6,'Socio-économique'!C5="Très important",'Socio-économique'!$J$4,'Socio-économique'!C5="Non concerné",0)</f>
        <v>2</v>
      </c>
      <c r="K5" s="320">
        <f>I5*J5</f>
        <v>4</v>
      </c>
      <c r="L5" s="187" t="s">
        <v>201</v>
      </c>
      <c r="M5" s="109">
        <f>IF('Socio-économique'!C5="non concerné","",I5*5)</f>
        <v>10</v>
      </c>
      <c r="N5" s="74"/>
      <c r="O5" s="154">
        <f>IF('Risques &amp; Adaptation'!C7="Non concerné","",IF('Risques &amp; Adaptation'!B7="Positif",'Risques &amp; Adaptation'!$J$5,IF('Risques &amp; Adaptation'!B7="Neutre",'Risques &amp; Adaptation'!$J$6,IF('Risques &amp; Adaptation'!B7="Négatif",'Risques &amp; Adaptation'!$J$8,IF('Risques &amp; Adaptation'!B7="Non renseigné",0)))))</f>
        <v>1</v>
      </c>
      <c r="P5" s="198" t="s">
        <v>106</v>
      </c>
      <c r="Q5" s="199">
        <f t="shared" si="0"/>
        <v>5</v>
      </c>
      <c r="R5" s="170">
        <f t="shared" si="1"/>
        <v>1</v>
      </c>
      <c r="S5" s="74"/>
      <c r="T5" s="152">
        <f>IF(Ressources!B5="","",IF(Ressources!B5="Positif",Ressources!$H$4,IF(Ressources!B5="Neutre",Ressources!$H$5,IF(Ressources!B5="Négatif",Ressources!$H$7,IF(Ressources!B5="Non renseigné",0)))))</f>
        <v>2</v>
      </c>
      <c r="U5" s="153">
        <f>IF(T5="",0,1)</f>
        <v>1</v>
      </c>
      <c r="V5" s="334">
        <f>SUM(T5:T7)/SUM(U5:U7)</f>
        <v>1</v>
      </c>
      <c r="W5" s="334" cm="1">
        <f t="array" ref="W5">_xlfn.IFS(Ressources!C5="Important",Ressources!$J$6,Ressources!C5="Très important",Ressources!$J$4,Ressources!C5="Non concerné",0)</f>
        <v>1</v>
      </c>
      <c r="X5" s="339">
        <f>V5*W5</f>
        <v>1</v>
      </c>
      <c r="Y5" s="74"/>
      <c r="Z5" s="74"/>
      <c r="AA5" s="343" t="s">
        <v>199</v>
      </c>
      <c r="AB5" s="344"/>
      <c r="AC5" s="345"/>
      <c r="AD5" s="74"/>
    </row>
    <row r="6" spans="1:30" ht="15" thickBot="1" x14ac:dyDescent="0.4">
      <c r="A6" s="47">
        <f>IF(Environnemental!B6="","",IF(Environnemental!B6="Positif",Environnemental!$H$4,IF(Environnemental!B6="Neutre",Environnemental!$H$5,IF(Environnemental!B6="Non renseigné",Environnemental!$H$6,IF(Environnemental!B6="Négatif",Environnemental!$H$7)))))</f>
        <v>2</v>
      </c>
      <c r="B6" s="53">
        <f>IF(A6="",0,1)</f>
        <v>1</v>
      </c>
      <c r="C6" s="312"/>
      <c r="D6" s="319"/>
      <c r="E6" s="315"/>
      <c r="F6" s="74"/>
      <c r="G6" s="318"/>
      <c r="H6" s="327"/>
      <c r="I6" s="320"/>
      <c r="J6" s="320"/>
      <c r="K6" s="320"/>
      <c r="L6" s="92" t="s">
        <v>44</v>
      </c>
      <c r="M6" s="110">
        <f>IF('Socio-économique'!C9="non concerné","",I9*5)</f>
        <v>8.75</v>
      </c>
      <c r="N6" s="74"/>
      <c r="O6" s="154">
        <f>IF('Risques &amp; Adaptation'!C8="Non concerné","",IF('Risques &amp; Adaptation'!B8="Positif",'Risques &amp; Adaptation'!$J$5,IF('Risques &amp; Adaptation'!B8="Neutre",'Risques &amp; Adaptation'!$J$6,IF('Risques &amp; Adaptation'!B8="Négatif",'Risques &amp; Adaptation'!$J$8,IF('Risques &amp; Adaptation'!B8="Non renseigné",0)))))</f>
        <v>2</v>
      </c>
      <c r="P6" s="200" t="s">
        <v>108</v>
      </c>
      <c r="Q6" s="199">
        <f t="shared" si="0"/>
        <v>10</v>
      </c>
      <c r="R6" s="170">
        <f t="shared" si="1"/>
        <v>1</v>
      </c>
      <c r="S6" s="74"/>
      <c r="T6" s="154">
        <f>IF(Ressources!B6="","",IF(Ressources!B6="Positif",Ressources!$H$4,IF(Ressources!B6="Neutre",Ressources!$H$5,IF(Ressources!B6="Négatif",Ressources!$H$7,IF(Ressources!B6="Non renseigné",0)))))</f>
        <v>0</v>
      </c>
      <c r="U6" s="155">
        <f>IF(T6="",0,1)</f>
        <v>1</v>
      </c>
      <c r="V6" s="335"/>
      <c r="W6" s="335" t="e" cm="1">
        <f t="array" ref="W6">_xlfn.IFS(Ressources!C6="Important",Ressources!$J$6,Ressources!C6="Très important",Ressources!$J$4,Ressources!C6="Non concerné",0)</f>
        <v>#N/A</v>
      </c>
      <c r="X6" s="340"/>
      <c r="Y6" s="74"/>
      <c r="Z6" s="74"/>
      <c r="AA6" s="169">
        <f>IF('Synthèse et stratégie'!L2="","",IF('Synthèse et stratégie'!L2="Beaucoup",'Synthèse et stratégie'!$N$2,IF('Synthèse et stratégie'!L2="Un peu",'Synthèse et stratégie'!$N$3,IF('Synthèse et stratégie'!L2="Pas du tout",'Synthèse et stratégie'!$N$4))))</f>
        <v>2</v>
      </c>
      <c r="AB6" s="177">
        <f>SUM(AA6:AA19)</f>
        <v>14</v>
      </c>
      <c r="AC6" s="165">
        <f>COUNTA('Synthèse et stratégie'!L2:L15)</f>
        <v>9</v>
      </c>
      <c r="AD6" s="74"/>
    </row>
    <row r="7" spans="1:30" ht="15" thickBot="1" x14ac:dyDescent="0.4">
      <c r="A7" s="47">
        <f>IF(Environnemental!B7="","",IF(Environnemental!B7="Positif",Environnemental!$H$4,IF(Environnemental!B7="Neutre",Environnemental!$H$5,IF(Environnemental!B7="Non renseigné",Environnemental!$H$6,IF(Environnemental!B7="Négatif",Environnemental!$H$7)))))</f>
        <v>2</v>
      </c>
      <c r="B7" s="53">
        <f>IF(A7="",0,1)</f>
        <v>1</v>
      </c>
      <c r="C7" s="312"/>
      <c r="D7" s="319"/>
      <c r="E7" s="315"/>
      <c r="F7" s="74"/>
      <c r="G7" s="136" t="str">
        <f>IF('Socio-économique'!B7="","",IF('Socio-économique'!B7="Positif",'Socio-économique'!$H$4,IF('Socio-économique'!B7="Neutre",'Socio-économique'!$H$5,IF('Socio-économique'!B7="Négatif",'Socio-économique'!$H$7,IF('Socio-économique'!B7="Non renseigné",'Socio-économique'!$H$6)))))</f>
        <v/>
      </c>
      <c r="H7" s="137">
        <f>IF(G7="",0,1)</f>
        <v>0</v>
      </c>
      <c r="I7" s="320"/>
      <c r="J7" s="320"/>
      <c r="K7" s="320"/>
      <c r="L7" s="92" t="s">
        <v>46</v>
      </c>
      <c r="M7" s="110">
        <f>IF('Socio-économique'!C14="non concerné","",I14*5)</f>
        <v>7.5</v>
      </c>
      <c r="N7" s="74"/>
      <c r="O7" s="154">
        <f>IF('Risques &amp; Adaptation'!C9="Non concerné","",IF('Risques &amp; Adaptation'!B9="Positif",'Risques &amp; Adaptation'!$J$5,IF('Risques &amp; Adaptation'!B9="Neutre",'Risques &amp; Adaptation'!$J$6,IF('Risques &amp; Adaptation'!B9="Négatif",'Risques &amp; Adaptation'!$J$8,IF('Risques &amp; Adaptation'!B9="Non renseigné",0)))))</f>
        <v>2</v>
      </c>
      <c r="P7" s="198" t="s">
        <v>110</v>
      </c>
      <c r="Q7" s="199">
        <f t="shared" si="0"/>
        <v>10</v>
      </c>
      <c r="R7" s="170">
        <f t="shared" si="1"/>
        <v>1</v>
      </c>
      <c r="S7" s="74"/>
      <c r="T7" s="156" t="str">
        <f>IF(Ressources!B7="","",IF(Ressources!B7="Positif",Ressources!$H$4,IF(Ressources!B7="Neutre",Ressources!$H$5,IF(Ressources!B7="Négatif",Ressources!$H$7,IF(Ressources!B7="Non renseigné",0)))))</f>
        <v/>
      </c>
      <c r="U7" s="157">
        <f>IF(T7="",0,1)</f>
        <v>0</v>
      </c>
      <c r="V7" s="336"/>
      <c r="W7" s="336" t="e" cm="1">
        <f t="array" ref="W7">_xlfn.IFS(Ressources!C7="Important",Ressources!$J$6,Ressources!C7="Très important",Ressources!$J$4,Ressources!C7="Non concerné",0)</f>
        <v>#N/A</v>
      </c>
      <c r="X7" s="341"/>
      <c r="Y7" s="74"/>
      <c r="Z7" s="74"/>
      <c r="AA7" s="170">
        <f>IF('Synthèse et stratégie'!L3="","",IF('Synthèse et stratégie'!L3="Beaucoup",'Synthèse et stratégie'!$N$2,IF('Synthèse et stratégie'!L3="Un peu",'Synthèse et stratégie'!$N$3,IF('Synthèse et stratégie'!L3="Pas du tout",'Synthèse et stratégie'!$N$4))))</f>
        <v>0</v>
      </c>
      <c r="AB7" s="166"/>
      <c r="AC7" s="167"/>
      <c r="AD7" s="74"/>
    </row>
    <row r="8" spans="1:30" ht="15" thickBot="1" x14ac:dyDescent="0.4">
      <c r="A8" s="47">
        <f>IF(Environnemental!B8="","",IF(Environnemental!B8="Positif",Environnemental!$H$4,IF(Environnemental!B8="Neutre",Environnemental!$H$5,IF(Environnemental!B8="Non renseigné",Environnemental!$H$6,IF(Environnemental!B8="Négatif",Environnemental!$H$7)))))</f>
        <v>1</v>
      </c>
      <c r="B8" s="53">
        <f>IF(A8="",0,1)</f>
        <v>1</v>
      </c>
      <c r="C8" s="312"/>
      <c r="D8" s="319"/>
      <c r="E8" s="315"/>
      <c r="F8" s="74"/>
      <c r="G8" s="107"/>
      <c r="H8" s="107"/>
      <c r="I8" s="107"/>
      <c r="J8" s="47"/>
      <c r="K8" s="47"/>
      <c r="L8" s="92" t="s">
        <v>49</v>
      </c>
      <c r="M8" s="110">
        <f>IF('Socio-économique'!C18="non concerné","",I18*5)</f>
        <v>5</v>
      </c>
      <c r="N8" s="74"/>
      <c r="O8" s="156">
        <f>IF('Risques &amp; Adaptation'!C10="Non concerné","",IF('Risques &amp; Adaptation'!B10="Positif",'Risques &amp; Adaptation'!$J$5,IF('Risques &amp; Adaptation'!B10="Neutre",'Risques &amp; Adaptation'!$J$6,IF('Risques &amp; Adaptation'!B10="Négatif",'Risques &amp; Adaptation'!$J$8,IF('Risques &amp; Adaptation'!B10="Non renseigné",0)))))</f>
        <v>1</v>
      </c>
      <c r="P8" s="201" t="s">
        <v>112</v>
      </c>
      <c r="Q8" s="202">
        <f t="shared" si="0"/>
        <v>5</v>
      </c>
      <c r="R8" s="203">
        <f t="shared" si="1"/>
        <v>1</v>
      </c>
      <c r="S8" s="74"/>
      <c r="T8" s="150"/>
      <c r="U8" s="151"/>
      <c r="V8" s="151"/>
      <c r="W8" s="88"/>
      <c r="X8" s="89"/>
      <c r="Y8" s="74"/>
      <c r="Z8" s="74"/>
      <c r="AA8" s="171">
        <f>IF('Synthèse et stratégie'!L4="","",IF('Synthèse et stratégie'!L4="Beaucoup",'Synthèse et stratégie'!$N$2,IF('Synthèse et stratégie'!L4="Un peu",'Synthèse et stratégie'!$N$3,IF('Synthèse et stratégie'!L4="Pas du tout",'Synthèse et stratégie'!$N$4))))</f>
        <v>1</v>
      </c>
      <c r="AB8" s="168"/>
      <c r="AC8" s="74"/>
      <c r="AD8" s="74"/>
    </row>
    <row r="9" spans="1:30" ht="15" thickBot="1" x14ac:dyDescent="0.4">
      <c r="A9" s="47" t="str">
        <f>IF(Environnemental!B9="","",IF(Environnemental!B9="Positif",Environnemental!$H$4,IF(Environnemental!B9="Neutre",Environnemental!$H$5,IF(Environnemental!B9="Non renseigné",Environnemental!$H$6,IF(Environnemental!B9="Négatif",Environnemental!$H$7)))))</f>
        <v/>
      </c>
      <c r="B9" s="53">
        <f>IF(A9="",0,1)</f>
        <v>0</v>
      </c>
      <c r="C9" s="313"/>
      <c r="D9" s="318"/>
      <c r="E9" s="316"/>
      <c r="F9" s="74"/>
      <c r="G9" s="136">
        <f>IF('Socio-économique'!B9="","",IF('Socio-économique'!B9="Positif",'Socio-économique'!$H$4,IF('Socio-économique'!B9="Neutre",'Socio-économique'!$H$5,IF('Socio-économique'!B9="Négatif",'Socio-économique'!$H$7,IF('Socio-économique'!B9="Non renseigné",'Socio-économique'!$H$6)))))</f>
        <v>2</v>
      </c>
      <c r="H9" s="136">
        <f>IF(G9="",0,1)</f>
        <v>1</v>
      </c>
      <c r="I9" s="321">
        <f>SUM(G9:G12)/SUM(H9:H12)</f>
        <v>1.75</v>
      </c>
      <c r="J9" s="320" cm="1">
        <f t="array" ref="J9">_xlfn.IFS('Socio-économique'!C9="Important",'Socio-économique'!$J$6,'Socio-économique'!C9="Très important",'Socio-économique'!$J$4,'Socio-économique'!C9="Non concerné",0)</f>
        <v>1</v>
      </c>
      <c r="K9" s="320">
        <f>I9*J9</f>
        <v>1.75</v>
      </c>
      <c r="L9" s="92" t="s">
        <v>51</v>
      </c>
      <c r="M9" s="110">
        <f>IF('Socio-économique'!C24="non concerné","",I24*5)</f>
        <v>10</v>
      </c>
      <c r="N9" s="74"/>
      <c r="O9" s="152" t="str">
        <f>IF('Risques &amp; Adaptation'!C12="Non concerné","",IF('Risques &amp; Adaptation'!B12="Positif",'Risques &amp; Adaptation'!$J$5,IF('Risques &amp; Adaptation'!B12="Neutre",'Risques &amp; Adaptation'!$J$6,IF('Risques &amp; Adaptation'!B12="Négatif",'Risques &amp; Adaptation'!$J$8,IF('Risques &amp; Adaptation'!B12="Non renseigné",0)))))</f>
        <v/>
      </c>
      <c r="P9" s="204" t="s">
        <v>185</v>
      </c>
      <c r="Q9" s="196" t="str">
        <f t="shared" si="0"/>
        <v/>
      </c>
      <c r="R9" s="197">
        <f t="shared" si="1"/>
        <v>0</v>
      </c>
      <c r="S9" s="74"/>
      <c r="T9" s="152">
        <f>IF(Ressources!B9="","",IF(Ressources!B9="Positif",Ressources!$H$4,IF(Ressources!B9="Neutre",Ressources!$H$5,IF(Ressources!B9="Négatif",Ressources!$H$7,IF(Ressources!B9="Non renseigné",0)))))</f>
        <v>2</v>
      </c>
      <c r="U9" s="153">
        <f t="shared" ref="U9:U16" si="2">IF(T9="",0,1)</f>
        <v>1</v>
      </c>
      <c r="V9" s="334">
        <f>SUM(T9:T16)/SUM(U9:U16)</f>
        <v>1.1428571428571428</v>
      </c>
      <c r="W9" s="334" cm="1">
        <f t="array" ref="W9">_xlfn.IFS(Ressources!C9="Important",Ressources!$J$6,Ressources!C9="Très important",Ressources!$J$4,Ressources!C9="Non concerné",0)</f>
        <v>2</v>
      </c>
      <c r="X9" s="339">
        <f>V9*W9</f>
        <v>2.2857142857142856</v>
      </c>
      <c r="Y9" s="346" t="s">
        <v>170</v>
      </c>
      <c r="Z9" s="347"/>
      <c r="AA9" s="171">
        <f>IF('Synthèse et stratégie'!L5="","",IF('Synthèse et stratégie'!L5="Beaucoup",'Synthèse et stratégie'!$N$2,IF('Synthèse et stratégie'!L5="Un peu",'Synthèse et stratégie'!$N$3,IF('Synthèse et stratégie'!L5="Pas du tout",'Synthèse et stratégie'!$N$4))))</f>
        <v>2</v>
      </c>
      <c r="AB9" s="168"/>
      <c r="AC9" s="74"/>
      <c r="AD9" s="74"/>
    </row>
    <row r="10" spans="1:30" ht="15" thickBot="1" x14ac:dyDescent="0.4">
      <c r="A10" s="308"/>
      <c r="B10" s="309"/>
      <c r="C10" s="309"/>
      <c r="D10" s="309"/>
      <c r="E10" s="310"/>
      <c r="F10" s="74"/>
      <c r="G10" s="137">
        <f>IF('Socio-économique'!B10="","",IF('Socio-économique'!B10="Positif",'Socio-économique'!$H$4,IF('Socio-économique'!B10="Neutre",'Socio-économique'!$H$5,IF('Socio-économique'!B10="Négatif",'Socio-économique'!$H$7,IF('Socio-économique'!B10="Non renseigné",'Socio-économique'!$H$6)))))</f>
        <v>2</v>
      </c>
      <c r="H10" s="137">
        <f>IF(G10="",0,1)</f>
        <v>1</v>
      </c>
      <c r="I10" s="321"/>
      <c r="J10" s="320"/>
      <c r="K10" s="320"/>
      <c r="L10" s="92" t="s">
        <v>53</v>
      </c>
      <c r="M10" s="110">
        <f>IF('Socio-économique'!C28="non concerné","",I28*5)</f>
        <v>7</v>
      </c>
      <c r="N10" s="74"/>
      <c r="O10" s="154">
        <f>IF('Risques &amp; Adaptation'!C13="Non concerné","",IF('Risques &amp; Adaptation'!B13="Positif",'Risques &amp; Adaptation'!$J$5,IF('Risques &amp; Adaptation'!B13="Neutre",'Risques &amp; Adaptation'!$J$6,IF('Risques &amp; Adaptation'!B13="Négatif",'Risques &amp; Adaptation'!$J$8,IF('Risques &amp; Adaptation'!B13="Non renseigné",0)))))</f>
        <v>1</v>
      </c>
      <c r="P10" s="200" t="s">
        <v>186</v>
      </c>
      <c r="Q10" s="199">
        <f t="shared" si="0"/>
        <v>5</v>
      </c>
      <c r="R10" s="170">
        <f t="shared" si="1"/>
        <v>1</v>
      </c>
      <c r="S10" s="74"/>
      <c r="T10" s="154">
        <f>IF(Ressources!B10="","",IF(Ressources!B10="Positif",Ressources!$H$4,IF(Ressources!B10="Neutre",Ressources!$H$5,IF(Ressources!B10="Négatif",Ressources!$H$7,IF(Ressources!B10="Non renseigné",0)))))</f>
        <v>2</v>
      </c>
      <c r="U10" s="155">
        <f t="shared" si="2"/>
        <v>1</v>
      </c>
      <c r="V10" s="335"/>
      <c r="W10" s="335"/>
      <c r="X10" s="340"/>
      <c r="Y10" s="92" t="s">
        <v>121</v>
      </c>
      <c r="Z10" s="163">
        <f>IF(W5=0,"",V5*5)</f>
        <v>5</v>
      </c>
      <c r="AA10" s="171">
        <f>IF('Synthèse et stratégie'!L6="","",IF('Synthèse et stratégie'!L6="Beaucoup",'Synthèse et stratégie'!$N$2,IF('Synthèse et stratégie'!L6="Un peu",'Synthèse et stratégie'!$N$3,IF('Synthèse et stratégie'!L6="Pas du tout",'Synthèse et stratégie'!$N$4))))</f>
        <v>2</v>
      </c>
      <c r="AB10" s="168"/>
      <c r="AC10" s="74"/>
      <c r="AD10" s="74"/>
    </row>
    <row r="11" spans="1:30" ht="15" thickBot="1" x14ac:dyDescent="0.4">
      <c r="A11" s="47">
        <f>IF(Environnemental!B11="","",IF(Environnemental!B11="Positif",Environnemental!$H$4,IF(Environnemental!B11="Neutre",Environnemental!$H$5,IF(Environnemental!B11="Non renseigné",Environnemental!$H$6,IF(Environnemental!B11="Négatif",Environnemental!$H$7)))))</f>
        <v>2</v>
      </c>
      <c r="B11" s="53">
        <f>IF(A11="",0,1)</f>
        <v>1</v>
      </c>
      <c r="C11" s="314">
        <f>SUM(A11:A13)/SUM(B11:B13)</f>
        <v>2</v>
      </c>
      <c r="D11" s="317">
        <f>IF(Environnemental!C11="Important",Environnemental!$J$6,Environnemental!$J$4)</f>
        <v>1</v>
      </c>
      <c r="E11" s="314">
        <f>C11*D11</f>
        <v>2</v>
      </c>
      <c r="F11" s="74"/>
      <c r="G11" s="137">
        <f>IF('Socio-économique'!B11="","",IF('Socio-économique'!B11="Positif",'Socio-économique'!$H$4,IF('Socio-économique'!B11="Neutre",'Socio-économique'!$H$5,IF('Socio-économique'!B11="Négatif",'Socio-économique'!$H$7,IF('Socio-économique'!B11="Non renseigné",'Socio-économique'!$H$6)))))</f>
        <v>1</v>
      </c>
      <c r="H11" s="137">
        <f>IF(G11="",0,1)</f>
        <v>1</v>
      </c>
      <c r="I11" s="321"/>
      <c r="J11" s="320"/>
      <c r="K11" s="320"/>
      <c r="L11" s="92" t="s">
        <v>56</v>
      </c>
      <c r="M11" s="110">
        <f>IF('Socio-économique'!C35="non concerné","",I35*5)</f>
        <v>8.3333333333333339</v>
      </c>
      <c r="N11" s="74"/>
      <c r="O11" s="154" t="str">
        <f>IF('Risques &amp; Adaptation'!C14="Non concerné","",IF('Risques &amp; Adaptation'!B14="Positif",'Risques &amp; Adaptation'!$J$5,IF('Risques &amp; Adaptation'!B14="Neutre",'Risques &amp; Adaptation'!$J$6,IF('Risques &amp; Adaptation'!B14="Négatif",'Risques &amp; Adaptation'!$J$8,IF('Risques &amp; Adaptation'!B14="Non renseigné",0)))))</f>
        <v/>
      </c>
      <c r="P11" s="200" t="s">
        <v>187</v>
      </c>
      <c r="Q11" s="199" t="str">
        <f t="shared" si="0"/>
        <v/>
      </c>
      <c r="R11" s="170">
        <f t="shared" si="1"/>
        <v>0</v>
      </c>
      <c r="S11" s="74"/>
      <c r="T11" s="154">
        <f>IF(Ressources!B11="","",IF(Ressources!B11="Positif",Ressources!$H$4,IF(Ressources!B11="Neutre",Ressources!$H$5,IF(Ressources!B11="Négatif",Ressources!$H$7,IF(Ressources!B11="Non renseigné",0)))))</f>
        <v>1</v>
      </c>
      <c r="U11" s="155">
        <f t="shared" si="2"/>
        <v>1</v>
      </c>
      <c r="V11" s="335"/>
      <c r="W11" s="335"/>
      <c r="X11" s="340"/>
      <c r="Y11" s="92" t="s">
        <v>124</v>
      </c>
      <c r="Z11" s="163">
        <f>IF(W9=0,"",V9*5)</f>
        <v>5.7142857142857135</v>
      </c>
      <c r="AA11" s="171">
        <f>IF('Synthèse et stratégie'!L7="","",IF('Synthèse et stratégie'!L7="Beaucoup",'Synthèse et stratégie'!$N$2,IF('Synthèse et stratégie'!L7="Un peu",'Synthèse et stratégie'!$N$3,IF('Synthèse et stratégie'!L7="Pas du tout",'Synthèse et stratégie'!$N$4))))</f>
        <v>2</v>
      </c>
      <c r="AB11" s="168"/>
      <c r="AC11" s="74"/>
      <c r="AD11" s="74"/>
    </row>
    <row r="12" spans="1:30" ht="15" thickBot="1" x14ac:dyDescent="0.4">
      <c r="A12" s="47">
        <f>IF(Environnemental!B12="","",IF(Environnemental!B12="Positif",Environnemental!$H$4,IF(Environnemental!B12="Neutre",Environnemental!$H$5,IF(Environnemental!B12="Non renseigné",Environnemental!$H$6,IF(Environnemental!B12="Négatif",Environnemental!$H$7)))))</f>
        <v>2</v>
      </c>
      <c r="B12" s="53">
        <f>IF(A12="",0,1)</f>
        <v>1</v>
      </c>
      <c r="C12" s="315"/>
      <c r="D12" s="319"/>
      <c r="E12" s="315"/>
      <c r="F12" s="74"/>
      <c r="G12" s="138">
        <f>IF('Socio-économique'!B12="","",IF('Socio-économique'!B12="Positif",'Socio-économique'!$H$4,IF('Socio-économique'!B12="Neutre",'Socio-économique'!$H$5,IF('Socio-économique'!B12="Négatif",'Socio-économique'!$H$7,IF('Socio-économique'!B12="Non renseigné",'Socio-économique'!$H$6)))))</f>
        <v>2</v>
      </c>
      <c r="H12" s="138">
        <f>IF(G12="",0,1)</f>
        <v>1</v>
      </c>
      <c r="I12" s="321"/>
      <c r="J12" s="320"/>
      <c r="K12" s="320"/>
      <c r="L12" s="92" t="s">
        <v>58</v>
      </c>
      <c r="M12" s="110">
        <f>IF('Socio-économique'!C40="non concerné","",I40*5)</f>
        <v>5</v>
      </c>
      <c r="N12" s="74"/>
      <c r="O12" s="154">
        <f>IF('Risques &amp; Adaptation'!C15="Non concerné","",IF('Risques &amp; Adaptation'!B15="Positif",'Risques &amp; Adaptation'!$J$5,IF('Risques &amp; Adaptation'!B15="Neutre",'Risques &amp; Adaptation'!$J$6,IF('Risques &amp; Adaptation'!B15="Négatif",'Risques &amp; Adaptation'!$J$8,IF('Risques &amp; Adaptation'!B15="Non renseigné",0)))))</f>
        <v>1</v>
      </c>
      <c r="P12" s="200" t="s">
        <v>188</v>
      </c>
      <c r="Q12" s="199">
        <f t="shared" si="0"/>
        <v>5</v>
      </c>
      <c r="R12" s="205">
        <f t="shared" si="1"/>
        <v>1</v>
      </c>
      <c r="S12" s="74"/>
      <c r="T12" s="154">
        <f>IF(Ressources!B12="","",IF(Ressources!B12="Positif",Ressources!$H$4,IF(Ressources!B12="Neutre",Ressources!$H$5,IF(Ressources!B12="Négatif",Ressources!$H$7,IF(Ressources!B12="Non renseigné",0)))))</f>
        <v>2</v>
      </c>
      <c r="U12" s="155">
        <f t="shared" si="2"/>
        <v>1</v>
      </c>
      <c r="V12" s="335"/>
      <c r="W12" s="335"/>
      <c r="X12" s="340"/>
      <c r="Y12" s="92" t="s">
        <v>127</v>
      </c>
      <c r="Z12" s="163">
        <f>IF(W18=0,"",V18*5)</f>
        <v>7.5</v>
      </c>
      <c r="AA12" s="171">
        <f>IF('Synthèse et stratégie'!L8="","",IF('Synthèse et stratégie'!L8="Beaucoup",'Synthèse et stratégie'!$N$2,IF('Synthèse et stratégie'!L8="Un peu",'Synthèse et stratégie'!$N$3,IF('Synthèse et stratégie'!L8="Pas du tout",'Synthèse et stratégie'!$N$4))))</f>
        <v>2</v>
      </c>
      <c r="AB12" s="168"/>
      <c r="AC12" s="74"/>
      <c r="AD12" s="74"/>
    </row>
    <row r="13" spans="1:30" ht="15" thickBot="1" x14ac:dyDescent="0.4">
      <c r="A13" s="47" t="str">
        <f>IF(Environnemental!B13="","",IF(Environnemental!B13="Positif",Environnemental!$H$4,IF(Environnemental!B13="Neutre",Environnemental!$H$5,IF(Environnemental!B13="Non renseigné",Environnemental!$H$6,IF(Environnemental!B13="Négatif",Environnemental!$H$7)))))</f>
        <v/>
      </c>
      <c r="B13" s="53">
        <f>IF(A13="",0,1)</f>
        <v>0</v>
      </c>
      <c r="C13" s="316"/>
      <c r="D13" s="318"/>
      <c r="E13" s="316"/>
      <c r="F13" s="74"/>
      <c r="G13" s="47"/>
      <c r="H13" s="47"/>
      <c r="I13" s="47"/>
      <c r="J13" s="47"/>
      <c r="K13" s="47"/>
      <c r="L13" s="93" t="s">
        <v>60</v>
      </c>
      <c r="M13" s="111">
        <f>IF('Socio-économique'!C45="non concerné","",I45*5)</f>
        <v>9</v>
      </c>
      <c r="N13" s="74"/>
      <c r="O13" s="156">
        <f>IF('Risques &amp; Adaptation'!C16="Non concerné","",IF('Risques &amp; Adaptation'!B16="Positif",'Risques &amp; Adaptation'!$J$5,IF('Risques &amp; Adaptation'!B16="Neutre",'Risques &amp; Adaptation'!$J$6,IF('Risques &amp; Adaptation'!B16="Négatif",'Risques &amp; Adaptation'!$J$8,IF('Risques &amp; Adaptation'!B16="Non renseigné",0)))))</f>
        <v>0</v>
      </c>
      <c r="P13" s="201" t="s">
        <v>189</v>
      </c>
      <c r="Q13" s="202">
        <f t="shared" si="0"/>
        <v>0</v>
      </c>
      <c r="R13" s="203">
        <f t="shared" si="1"/>
        <v>1</v>
      </c>
      <c r="S13" s="74"/>
      <c r="T13" s="154">
        <f>IF(Ressources!B13="","",IF(Ressources!B13="Positif",Ressources!$H$4,IF(Ressources!B13="Neutre",Ressources!$H$5,IF(Ressources!B13="Négatif",Ressources!$H$7,IF(Ressources!B13="Non renseigné",0)))))</f>
        <v>-1</v>
      </c>
      <c r="U13" s="155">
        <f t="shared" si="2"/>
        <v>1</v>
      </c>
      <c r="V13" s="335"/>
      <c r="W13" s="335"/>
      <c r="X13" s="340"/>
      <c r="Y13" s="92" t="s">
        <v>129</v>
      </c>
      <c r="Z13" s="163" t="str">
        <f>IF(W22=0,"",V22*5)</f>
        <v/>
      </c>
      <c r="AA13" s="171">
        <f>IF('Synthèse et stratégie'!L9="","",IF('Synthèse et stratégie'!L9="Beaucoup",'Synthèse et stratégie'!$N$2,IF('Synthèse et stratégie'!L9="Un peu",'Synthèse et stratégie'!$N$3,IF('Synthèse et stratégie'!L9="Pas du tout",'Synthèse et stratégie'!$N$4))))</f>
        <v>1</v>
      </c>
      <c r="AB13" s="168"/>
      <c r="AC13" s="74"/>
      <c r="AD13" s="74"/>
    </row>
    <row r="14" spans="1:30" ht="15" thickBot="1" x14ac:dyDescent="0.4">
      <c r="A14" s="308"/>
      <c r="B14" s="309"/>
      <c r="C14" s="309"/>
      <c r="D14" s="309"/>
      <c r="E14" s="310"/>
      <c r="F14" s="74"/>
      <c r="G14" s="136">
        <f>IF('Socio-économique'!B14="","",IF('Socio-économique'!B14="Positif",'Socio-économique'!$H$4,IF('Socio-économique'!B14="Neutre",'Socio-économique'!$H$5,IF('Socio-économique'!B14="Négatif",'Socio-économique'!$H$7,IF('Socio-économique'!B14="Non renseigné",'Socio-économique'!$H$6)))))</f>
        <v>2</v>
      </c>
      <c r="H14" s="136">
        <f>IF(G14="",0,1)</f>
        <v>1</v>
      </c>
      <c r="I14" s="320">
        <f>SUM(G14:G16)/SUM(H14:H16)</f>
        <v>1.5</v>
      </c>
      <c r="J14" s="320" cm="1">
        <f t="array" ref="J14">_xlfn.IFS('Socio-économique'!C14="Important",'Socio-économique'!$J$6,'Socio-économique'!C14="Très important",'Socio-économique'!$J$4,'Socio-économique'!C14="Non concerné",0)</f>
        <v>1</v>
      </c>
      <c r="K14" s="320">
        <f>I14*J14</f>
        <v>1.5</v>
      </c>
      <c r="L14" s="166"/>
      <c r="M14" s="167"/>
      <c r="N14" s="74"/>
      <c r="O14" s="324" t="s">
        <v>173</v>
      </c>
      <c r="P14" s="328"/>
      <c r="Q14" s="332">
        <f>SUM(Q3:Q13)/SUM(R3:R13)</f>
        <v>6.1111111111111107</v>
      </c>
      <c r="R14" s="333"/>
      <c r="S14" s="74"/>
      <c r="T14" s="154">
        <f>IF(Ressources!B14="","",IF(Ressources!B14="Positif",Ressources!$H$4,IF(Ressources!B14="Neutre",Ressources!$H$5,IF(Ressources!B14="Négatif",Ressources!$H$7,IF(Ressources!B14="Non renseigné",0)))))</f>
        <v>0</v>
      </c>
      <c r="U14" s="155">
        <f t="shared" si="2"/>
        <v>1</v>
      </c>
      <c r="V14" s="335"/>
      <c r="W14" s="335"/>
      <c r="X14" s="340"/>
      <c r="Y14" s="93" t="s">
        <v>132</v>
      </c>
      <c r="Z14" s="164">
        <f>IF(W26=0,"",V26*5)</f>
        <v>10</v>
      </c>
      <c r="AA14" s="171">
        <f>IF('Synthèse et stratégie'!L10="","",IF('Synthèse et stratégie'!L10="Beaucoup",'Synthèse et stratégie'!$N$2,IF('Synthèse et stratégie'!L10="Un peu",'Synthèse et stratégie'!$N$3,IF('Synthèse et stratégie'!L10="Pas du tout",'Synthèse et stratégie'!$N$4))))</f>
        <v>2</v>
      </c>
      <c r="AB14" s="168"/>
      <c r="AC14" s="74"/>
      <c r="AD14" s="74"/>
    </row>
    <row r="15" spans="1:30" ht="15" thickBot="1" x14ac:dyDescent="0.4">
      <c r="A15" s="47">
        <f>IF(Environnemental!B15="","",IF(Environnemental!B15="Positif",Environnemental!$H$4,IF(Environnemental!B15="Neutre",Environnemental!$H$5,IF(Environnemental!B15="Non renseigné",Environnemental!$H$6,IF(Environnemental!B15="Négatif",Environnemental!$H$7)))))</f>
        <v>2</v>
      </c>
      <c r="B15" s="53">
        <f>IF(A15="",0,1)</f>
        <v>1</v>
      </c>
      <c r="C15" s="314">
        <f>SUM(A15:A18)/SUM(B15:B18)</f>
        <v>2</v>
      </c>
      <c r="D15" s="317">
        <f>IF(Environnemental!C15="Important",Environnemental!$J$6,Environnemental!$J$4)</f>
        <v>1</v>
      </c>
      <c r="E15" s="314">
        <f>C15*D15</f>
        <v>2</v>
      </c>
      <c r="F15" s="74"/>
      <c r="G15" s="137">
        <f>IF('Socio-économique'!B15="","",IF('Socio-économique'!B15="Positif",'Socio-économique'!$H$4,IF('Socio-économique'!B15="Neutre",'Socio-économique'!$H$5,IF('Socio-économique'!B15="Négatif",'Socio-économique'!$H$7,IF('Socio-économique'!B15="Non renseigné",'Socio-économique'!$H$6)))))</f>
        <v>1</v>
      </c>
      <c r="H15" s="137">
        <f>IF(G15="",0,1)</f>
        <v>1</v>
      </c>
      <c r="I15" s="320"/>
      <c r="J15" s="320"/>
      <c r="K15" s="320"/>
      <c r="L15" s="168"/>
      <c r="M15" s="74"/>
      <c r="N15" s="74"/>
      <c r="O15" s="74"/>
      <c r="P15" s="74"/>
      <c r="Q15" s="74"/>
      <c r="R15" s="74"/>
      <c r="S15" s="74"/>
      <c r="T15" s="154">
        <f>IF(Ressources!B15="","",IF(Ressources!B15="Positif",Ressources!$H$4,IF(Ressources!B15="Neutre",Ressources!$H$5,IF(Ressources!B15="Négatif",Ressources!$H$7,IF(Ressources!B15="Non renseigné",0)))))</f>
        <v>2</v>
      </c>
      <c r="U15" s="155">
        <f t="shared" si="2"/>
        <v>1</v>
      </c>
      <c r="V15" s="335"/>
      <c r="W15" s="335"/>
      <c r="X15" s="340"/>
      <c r="Y15" s="74"/>
      <c r="Z15" s="74"/>
      <c r="AA15" s="171" t="str">
        <f>IF('Synthèse et stratégie'!L11="","",IF('Synthèse et stratégie'!L11="Beaucoup",'Synthèse et stratégie'!$N$2,IF('Synthèse et stratégie'!L11="Un peu",'Synthèse et stratégie'!$N$3,IF('Synthèse et stratégie'!L11="Pas du tout",'Synthèse et stratégie'!$N$4))))</f>
        <v/>
      </c>
      <c r="AB15" s="168"/>
      <c r="AC15" s="74"/>
      <c r="AD15" s="74"/>
    </row>
    <row r="16" spans="1:30" ht="15" thickBot="1" x14ac:dyDescent="0.4">
      <c r="A16" s="47">
        <f>IF(Environnemental!B16="","",IF(Environnemental!B16="Positif",Environnemental!$H$4,IF(Environnemental!B16="Neutre",Environnemental!$H$5,IF(Environnemental!B16="Non renseigné",Environnemental!$H$6,IF(Environnemental!B16="Négatif",Environnemental!$H$7)))))</f>
        <v>2</v>
      </c>
      <c r="B16" s="53">
        <f>IF(A16="",0,1)</f>
        <v>1</v>
      </c>
      <c r="C16" s="315"/>
      <c r="D16" s="319"/>
      <c r="E16" s="315"/>
      <c r="F16" s="74"/>
      <c r="G16" s="138" t="str">
        <f>IF('Socio-économique'!B16="","",IF('Socio-économique'!B16="Positif",'Socio-économique'!$H$4,IF('Socio-économique'!B16="Neutre",'Socio-économique'!$H$5,IF('Socio-économique'!B16="Négatif",'Socio-économique'!$H$7,IF('Socio-économique'!B16="Non renseigné",'Socio-économique'!$H$6)))))</f>
        <v/>
      </c>
      <c r="H16" s="138">
        <f>IF(G16="",0,1)</f>
        <v>0</v>
      </c>
      <c r="I16" s="320"/>
      <c r="J16" s="320"/>
      <c r="K16" s="320"/>
      <c r="L16" s="186"/>
      <c r="M16" s="115"/>
      <c r="N16" s="74"/>
      <c r="O16" s="74"/>
      <c r="P16" s="74"/>
      <c r="Q16" s="74"/>
      <c r="R16" s="74"/>
      <c r="S16" s="74"/>
      <c r="T16" s="156" t="str">
        <f>IF(Ressources!B16="","",IF(Ressources!B16="Positif",Ressources!$H$4,IF(Ressources!B16="Neutre",Ressources!$H$5,IF(Ressources!B16="Négatif",Ressources!$H$7,IF(Ressources!B16="Non renseigné",0)))))</f>
        <v/>
      </c>
      <c r="U16" s="157">
        <f t="shared" si="2"/>
        <v>0</v>
      </c>
      <c r="V16" s="336"/>
      <c r="W16" s="336"/>
      <c r="X16" s="341"/>
      <c r="Y16" s="74"/>
      <c r="Z16" s="74"/>
      <c r="AA16" s="171" t="str">
        <f>IF('Synthèse et stratégie'!L12="","",IF('Synthèse et stratégie'!L12="Beaucoup",'Synthèse et stratégie'!$N$2,IF('Synthèse et stratégie'!L12="Un peu",'Synthèse et stratégie'!$N$3,IF('Synthèse et stratégie'!L12="Pas du tout",'Synthèse et stratégie'!$N$4))))</f>
        <v/>
      </c>
      <c r="AB16" s="168"/>
      <c r="AC16" s="74"/>
      <c r="AD16" s="74"/>
    </row>
    <row r="17" spans="1:30" ht="15" thickBot="1" x14ac:dyDescent="0.4">
      <c r="A17" s="47">
        <f>IF(Environnemental!B17="","",IF(Environnemental!B17="Positif",Environnemental!$H$4,IF(Environnemental!B17="Neutre",Environnemental!$H$5,IF(Environnemental!B17="Non renseigné",Environnemental!$H$6,IF(Environnemental!B17="Négatif",Environnemental!$H$7)))))</f>
        <v>2</v>
      </c>
      <c r="B17" s="53">
        <f>IF(A17="",0,1)</f>
        <v>1</v>
      </c>
      <c r="C17" s="315"/>
      <c r="D17" s="319"/>
      <c r="E17" s="315"/>
      <c r="F17" s="74"/>
      <c r="G17" s="47"/>
      <c r="H17" s="47"/>
      <c r="I17" s="47"/>
      <c r="J17" s="47"/>
      <c r="K17" s="47"/>
      <c r="L17" s="168"/>
      <c r="M17" s="74"/>
      <c r="N17" s="74"/>
      <c r="O17" s="74"/>
      <c r="P17" s="74"/>
      <c r="Q17" s="74"/>
      <c r="R17" s="74"/>
      <c r="S17" s="74"/>
      <c r="T17" s="150"/>
      <c r="U17" s="151"/>
      <c r="V17" s="151"/>
      <c r="W17" s="88"/>
      <c r="X17" s="89"/>
      <c r="Y17" s="74"/>
      <c r="Z17" s="74"/>
      <c r="AA17" s="171" t="str">
        <f>IF('Synthèse et stratégie'!L13="","",IF('Synthèse et stratégie'!L13="Beaucoup",'Synthèse et stratégie'!$N$2,IF('Synthèse et stratégie'!L13="Un peu",'Synthèse et stratégie'!$N$3,IF('Synthèse et stratégie'!L13="Pas du tout",'Synthèse et stratégie'!$N$4))))</f>
        <v/>
      </c>
      <c r="AB17" s="168"/>
      <c r="AC17" s="74"/>
      <c r="AD17" s="74"/>
    </row>
    <row r="18" spans="1:30" ht="15" thickBot="1" x14ac:dyDescent="0.4">
      <c r="A18" s="47" t="str">
        <f>IF(Environnemental!B18="","",IF(Environnemental!B18="Positif",Environnemental!$H$4,IF(Environnemental!B18="Neutre",Environnemental!$H$5,IF(Environnemental!B18="Non renseigné",Environnemental!$H$6,IF(Environnemental!B18="Négatif",Environnemental!$H$7)))))</f>
        <v/>
      </c>
      <c r="B18" s="53">
        <f>IF(A18="",0,1)</f>
        <v>0</v>
      </c>
      <c r="C18" s="316"/>
      <c r="D18" s="318"/>
      <c r="E18" s="316"/>
      <c r="F18" s="74"/>
      <c r="G18" s="136">
        <f>IF('Socio-économique'!B18="","",IF('Socio-économique'!B18="Positif",'Socio-économique'!$H$4,IF('Socio-économique'!B18="Neutre",'Socio-économique'!$H$5,IF('Socio-économique'!B18="Négatif",'Socio-économique'!$H$7,IF('Socio-économique'!B18="Non renseigné",'Socio-économique'!$H$6)))))</f>
        <v>2</v>
      </c>
      <c r="H18" s="136">
        <f>IF(G18="",0,1)</f>
        <v>1</v>
      </c>
      <c r="I18" s="320">
        <f>SUM(G18:G22)/SUM(H18:H22)</f>
        <v>1</v>
      </c>
      <c r="J18" s="320" cm="1">
        <f t="array" ref="J18">_xlfn.IFS('Socio-économique'!C18="Important",'Socio-économique'!$J$6,'Socio-économique'!C18="Très important",'Socio-économique'!$J$4,'Socio-économique'!C18="Non concerné",0)</f>
        <v>2</v>
      </c>
      <c r="K18" s="320">
        <f>I18*J18</f>
        <v>2</v>
      </c>
      <c r="L18" s="74"/>
      <c r="M18" s="74"/>
      <c r="N18" s="74"/>
      <c r="O18" s="74"/>
      <c r="P18" s="74"/>
      <c r="Q18" s="74"/>
      <c r="R18" s="74"/>
      <c r="S18" s="74"/>
      <c r="T18" s="152">
        <f>IF(Ressources!B18="","",IF(Ressources!B18="Positif",Ressources!$H$4,IF(Ressources!B18="Neutre",Ressources!$H$5,IF(Ressources!B18="Négatif",Ressources!$H$7,IF(Ressources!B18="Non renseigné",0)))))</f>
        <v>2</v>
      </c>
      <c r="U18" s="153">
        <f>IF(T18="",0,1)</f>
        <v>1</v>
      </c>
      <c r="V18" s="334">
        <f>SUM(T18:T20)/SUM(U18:U20)</f>
        <v>1.5</v>
      </c>
      <c r="W18" s="334" cm="1">
        <f t="array" ref="W18">_xlfn.IFS(Ressources!C18="Important",Ressources!$J$6,Ressources!C18="Très important",Ressources!$J$4,Ressources!C18="Non concerné",0)</f>
        <v>1</v>
      </c>
      <c r="X18" s="339">
        <f>V18*W18</f>
        <v>1.5</v>
      </c>
      <c r="Y18" s="74"/>
      <c r="Z18" s="74"/>
      <c r="AA18" s="171" t="str">
        <f>IF('Synthèse et stratégie'!L14="","",IF('Synthèse et stratégie'!L14="Beaucoup",'Synthèse et stratégie'!$N$2,IF('Synthèse et stratégie'!L14="Un peu",'Synthèse et stratégie'!$N$3,IF('Synthèse et stratégie'!L14="Pas du tout",'Synthèse et stratégie'!$N$4))))</f>
        <v/>
      </c>
      <c r="AB18" s="168"/>
      <c r="AC18" s="74"/>
      <c r="AD18" s="74"/>
    </row>
    <row r="19" spans="1:30" ht="15" thickBot="1" x14ac:dyDescent="0.4">
      <c r="A19" s="308"/>
      <c r="B19" s="309"/>
      <c r="C19" s="309"/>
      <c r="D19" s="309"/>
      <c r="E19" s="310"/>
      <c r="F19" s="74"/>
      <c r="G19" s="137">
        <f>IF('Socio-économique'!B19="","",IF('Socio-économique'!B19="Positif",'Socio-économique'!$H$4,IF('Socio-économique'!B19="Neutre",'Socio-économique'!$H$5,IF('Socio-économique'!B19="Négatif",'Socio-économique'!$H$7,IF('Socio-économique'!B19="Non renseigné",'Socio-économique'!$H$6)))))</f>
        <v>1</v>
      </c>
      <c r="H19" s="137">
        <f>IF(G19="",0,1)</f>
        <v>1</v>
      </c>
      <c r="I19" s="320"/>
      <c r="J19" s="320"/>
      <c r="K19" s="320"/>
      <c r="L19" s="74"/>
      <c r="M19" s="74"/>
      <c r="N19" s="74"/>
      <c r="O19" s="74"/>
      <c r="P19" s="74"/>
      <c r="Q19" s="74"/>
      <c r="R19" s="74"/>
      <c r="S19" s="74"/>
      <c r="T19" s="154">
        <f>IF(Ressources!B19="","",IF(Ressources!B19="Positif",Ressources!$H$4,IF(Ressources!B19="Neutre",Ressources!$H$5,IF(Ressources!B19="Négatif",Ressources!$H$7,IF(Ressources!B19="Non renseigné",0)))))</f>
        <v>1</v>
      </c>
      <c r="U19" s="155">
        <f>IF(T19="",0,1)</f>
        <v>1</v>
      </c>
      <c r="V19" s="335"/>
      <c r="W19" s="335" t="e" cm="1">
        <f t="array" ref="W19">_xlfn.IFS(Ressources!C19="Important",Ressources!$J$6,Ressources!C19="Très important",Ressources!$J$4,Ressources!C19="Non concerné",0)</f>
        <v>#N/A</v>
      </c>
      <c r="X19" s="340"/>
      <c r="Y19" s="74"/>
      <c r="Z19" s="74"/>
      <c r="AA19" s="172" t="str">
        <f>IF('Synthèse et stratégie'!L15="","",IF('Synthèse et stratégie'!L15="Beaucoup",'Synthèse et stratégie'!$N$2,IF('Synthèse et stratégie'!L15="Un peu",'Synthèse et stratégie'!$N$3,IF('Synthèse et stratégie'!L15="Pas du tout",'Synthèse et stratégie'!$N$4))))</f>
        <v/>
      </c>
      <c r="AB19" s="168"/>
      <c r="AC19" s="74"/>
      <c r="AD19" s="74"/>
    </row>
    <row r="20" spans="1:30" ht="15" thickBot="1" x14ac:dyDescent="0.4">
      <c r="A20" s="47">
        <f>IF(Environnemental!B20="","",IF(Environnemental!B20="Positif",Environnemental!$H$4,IF(Environnemental!B20="Neutre",Environnemental!$H$5,IF(Environnemental!B20="Non renseigné",Environnemental!$H$6,IF(Environnemental!B20="Négatif",Environnemental!$H$7)))))</f>
        <v>2</v>
      </c>
      <c r="B20" s="53">
        <f>IF(A20="",0,1)</f>
        <v>1</v>
      </c>
      <c r="C20" s="314">
        <f>SUM(A20:A23)/SUM(B20:B23)</f>
        <v>1.6666666666666667</v>
      </c>
      <c r="D20" s="317">
        <f>IF(Environnemental!C20="Important",Environnemental!$J$6,Environnemental!$J$4)</f>
        <v>2</v>
      </c>
      <c r="E20" s="314">
        <f>C20*D20</f>
        <v>3.3333333333333335</v>
      </c>
      <c r="F20" s="74"/>
      <c r="G20" s="137">
        <f>IF('Socio-économique'!B20="","",IF('Socio-économique'!B20="Positif",'Socio-économique'!$H$4,IF('Socio-économique'!B20="Neutre",'Socio-économique'!$H$5,IF('Socio-économique'!B20="Négatif",'Socio-économique'!$H$7,IF('Socio-économique'!B20="Non renseigné",'Socio-économique'!$H$6)))))</f>
        <v>1</v>
      </c>
      <c r="H20" s="137">
        <f>IF(G20="",0,1)</f>
        <v>1</v>
      </c>
      <c r="I20" s="320"/>
      <c r="J20" s="320"/>
      <c r="K20" s="320"/>
      <c r="L20" s="74"/>
      <c r="M20" s="74"/>
      <c r="N20" s="74"/>
      <c r="O20" s="74"/>
      <c r="P20" s="74"/>
      <c r="Q20" s="74"/>
      <c r="R20" s="74"/>
      <c r="S20" s="74"/>
      <c r="T20" s="156" t="str">
        <f>IF(Ressources!B20="","",IF(Ressources!B20="Positif",Ressources!$H$4,IF(Ressources!B20="Neutre",Ressources!$H$5,IF(Ressources!B20="Négatif",Ressources!$H$7,IF(Ressources!B20="Non renseigné",0)))))</f>
        <v/>
      </c>
      <c r="U20" s="157">
        <f>IF(T20="",0,1)</f>
        <v>0</v>
      </c>
      <c r="V20" s="336"/>
      <c r="W20" s="336" t="e" cm="1">
        <f t="array" ref="W20">_xlfn.IFS(Ressources!C20="Important",Ressources!$J$6,Ressources!C20="Très important",Ressources!$J$4,Ressources!C20="Non concerné",0)</f>
        <v>#N/A</v>
      </c>
      <c r="X20" s="341"/>
      <c r="Y20" s="74"/>
      <c r="Z20" s="74"/>
      <c r="AA20" s="74"/>
      <c r="AB20" s="74"/>
      <c r="AC20" s="74"/>
      <c r="AD20" s="74"/>
    </row>
    <row r="21" spans="1:30" ht="15" thickBot="1" x14ac:dyDescent="0.4">
      <c r="A21" s="47">
        <f>IF(Environnemental!B21="","",IF(Environnemental!B21="Positif",Environnemental!$H$4,IF(Environnemental!B21="Neutre",Environnemental!$H$5,IF(Environnemental!B21="Non renseigné",Environnemental!$H$6,IF(Environnemental!B21="Négatif",Environnemental!$H$7)))))</f>
        <v>1</v>
      </c>
      <c r="B21" s="53">
        <f>IF(A21="",0,1)</f>
        <v>1</v>
      </c>
      <c r="C21" s="315"/>
      <c r="D21" s="319"/>
      <c r="E21" s="315"/>
      <c r="F21" s="74"/>
      <c r="G21" s="137">
        <f>IF('Socio-économique'!B21="","",IF('Socio-économique'!B21="Positif",'Socio-économique'!$H$4,IF('Socio-économique'!B21="Neutre",'Socio-économique'!$H$5,IF('Socio-économique'!B21="Négatif",'Socio-économique'!$H$7,IF('Socio-économique'!B21="Non renseigné",'Socio-économique'!$H$6)))))</f>
        <v>0</v>
      </c>
      <c r="H21" s="137">
        <f>IF(G21="",0,1)</f>
        <v>1</v>
      </c>
      <c r="I21" s="320"/>
      <c r="J21" s="320"/>
      <c r="K21" s="320"/>
      <c r="L21" s="74"/>
      <c r="M21" s="74"/>
      <c r="N21" s="74"/>
      <c r="O21" s="74"/>
      <c r="P21" s="74"/>
      <c r="Q21" s="74"/>
      <c r="R21" s="74"/>
      <c r="S21" s="74"/>
      <c r="T21" s="150"/>
      <c r="U21" s="151"/>
      <c r="V21" s="151"/>
      <c r="W21" s="88"/>
      <c r="X21" s="89"/>
      <c r="Y21" s="74"/>
      <c r="Z21" s="74"/>
      <c r="AA21" s="74"/>
      <c r="AB21" s="74"/>
      <c r="AC21" s="74"/>
      <c r="AD21" s="74"/>
    </row>
    <row r="22" spans="1:30" ht="15" thickBot="1" x14ac:dyDescent="0.4">
      <c r="A22" s="47">
        <f>IF(Environnemental!B22="","",IF(Environnemental!B22="Positif",Environnemental!$H$4,IF(Environnemental!B22="Neutre",Environnemental!$H$5,IF(Environnemental!B22="Non renseigné",Environnemental!$H$6,IF(Environnemental!B22="Négatif",Environnemental!$H$7)))))</f>
        <v>2</v>
      </c>
      <c r="B22" s="53">
        <f>IF(A22="",0,1)</f>
        <v>1</v>
      </c>
      <c r="C22" s="315"/>
      <c r="D22" s="319"/>
      <c r="E22" s="315"/>
      <c r="F22" s="74"/>
      <c r="G22" s="138" t="str">
        <f>IF('Socio-économique'!B22="","",IF('Socio-économique'!B22="Positif",'Socio-économique'!$H$4,IF('Socio-économique'!B22="Neutre",'Socio-économique'!$H$5,IF('Socio-économique'!B22="Négatif",'Socio-économique'!$H$7,IF('Socio-économique'!B22="Non renseigné",'Socio-économique'!$H$6)))))</f>
        <v/>
      </c>
      <c r="H22" s="138">
        <f>IF(G22="",0,1)</f>
        <v>0</v>
      </c>
      <c r="I22" s="320"/>
      <c r="J22" s="320"/>
      <c r="K22" s="320"/>
      <c r="L22" s="74"/>
      <c r="M22" s="74"/>
      <c r="N22" s="74"/>
      <c r="O22" s="74"/>
      <c r="P22" s="74"/>
      <c r="Q22" s="74"/>
      <c r="R22" s="74"/>
      <c r="S22" s="74"/>
      <c r="T22" s="152">
        <f>IF(Ressources!B22="","",IF(Ressources!B22="Positif",Ressources!$H$4,IF(Ressources!B22="Neutre",Ressources!$H$5,IF(Ressources!B22="Négatif",Ressources!$H$7,IF(Ressources!B22="Non renseigné",0)))))</f>
        <v>2</v>
      </c>
      <c r="U22" s="153">
        <f>IF(T22="",0,1)</f>
        <v>1</v>
      </c>
      <c r="V22" s="334">
        <f>SUM(T22:T24)/SUM(U22:U24)</f>
        <v>1</v>
      </c>
      <c r="W22" s="334" cm="1">
        <f t="array" ref="W22">_xlfn.IFS(Ressources!C22="Important",Ressources!$J$6,Ressources!C22="Très important",Ressources!$J$4,Ressources!C22="Non concerné",0)</f>
        <v>0</v>
      </c>
      <c r="X22" s="339">
        <f>V22*W22</f>
        <v>0</v>
      </c>
      <c r="Y22" s="74"/>
      <c r="Z22" s="74"/>
      <c r="AA22" s="74"/>
      <c r="AB22" s="74"/>
      <c r="AC22" s="74"/>
      <c r="AD22" s="74"/>
    </row>
    <row r="23" spans="1:30" ht="15" thickBot="1" x14ac:dyDescent="0.4">
      <c r="A23" s="47" t="str">
        <f>IF(Environnemental!B23="","",IF(Environnemental!B23="Positif",Environnemental!$H$4,IF(Environnemental!B23="Neutre",Environnemental!$H$5,IF(Environnemental!B23="Non renseigné",Environnemental!$H$6,IF(Environnemental!B23="Négatif",Environnemental!$H$7)))))</f>
        <v/>
      </c>
      <c r="B23" s="53">
        <f>IF(A23="",0,1)</f>
        <v>0</v>
      </c>
      <c r="C23" s="316"/>
      <c r="D23" s="318"/>
      <c r="E23" s="316"/>
      <c r="F23" s="74"/>
      <c r="G23" s="47"/>
      <c r="H23" s="47"/>
      <c r="I23" s="47"/>
      <c r="J23" s="47"/>
      <c r="K23" s="47"/>
      <c r="L23" s="74"/>
      <c r="M23" s="74"/>
      <c r="N23" s="74"/>
      <c r="O23" s="74"/>
      <c r="P23" s="74"/>
      <c r="Q23" s="74"/>
      <c r="R23" s="74"/>
      <c r="S23" s="74"/>
      <c r="T23" s="154">
        <f>IF(Ressources!B23="","",IF(Ressources!B23="Positif",Ressources!$H$4,IF(Ressources!B23="Neutre",Ressources!$H$5,IF(Ressources!B23="Négatif",Ressources!$H$7,IF(Ressources!B23="Non renseigné",0)))))</f>
        <v>0</v>
      </c>
      <c r="U23" s="155">
        <f>IF(T23="",0,1)</f>
        <v>1</v>
      </c>
      <c r="V23" s="335"/>
      <c r="W23" s="335" t="e" cm="1">
        <f t="array" ref="W23">_xlfn.IFS(Ressources!C23="Important",Ressources!$J$6,Ressources!C23="Très important",Ressources!$J$4,Ressources!C23="Non concerné",0)</f>
        <v>#N/A</v>
      </c>
      <c r="X23" s="340"/>
      <c r="Y23" s="74"/>
      <c r="Z23" s="74"/>
      <c r="AA23" s="74"/>
      <c r="AB23" s="74"/>
      <c r="AC23" s="74"/>
      <c r="AD23" s="74"/>
    </row>
    <row r="24" spans="1:30" ht="15" thickBot="1" x14ac:dyDescent="0.4">
      <c r="A24" s="308"/>
      <c r="B24" s="309"/>
      <c r="C24" s="309"/>
      <c r="D24" s="309"/>
      <c r="E24" s="310"/>
      <c r="F24" s="74"/>
      <c r="G24" s="136">
        <f>IF('Socio-économique'!B24="","",IF('Socio-économique'!B24="Positif",'Socio-économique'!$H$4,IF('Socio-économique'!B24="Neutre",'Socio-économique'!$H$5,IF('Socio-économique'!B24="Négatif",'Socio-économique'!$H$7,IF('Socio-économique'!B24="Non renseigné",'Socio-économique'!$H$6)))))</f>
        <v>2</v>
      </c>
      <c r="H24" s="136">
        <f>IF(G24="",0,1)</f>
        <v>1</v>
      </c>
      <c r="I24" s="320">
        <f>SUM(G24:G26)/SUM(H24:H26)</f>
        <v>2</v>
      </c>
      <c r="J24" s="320" cm="1">
        <f t="array" ref="J24">_xlfn.IFS('Socio-économique'!C24="Important",'Socio-économique'!$J$6,'Socio-économique'!C24="Très important",'Socio-économique'!$J$4,'Socio-économique'!C24="Non concerné",0)</f>
        <v>1</v>
      </c>
      <c r="K24" s="320">
        <f>I24*J24</f>
        <v>2</v>
      </c>
      <c r="L24" s="74"/>
      <c r="M24" s="74"/>
      <c r="N24" s="74"/>
      <c r="O24" s="74"/>
      <c r="P24" s="74"/>
      <c r="Q24" s="74"/>
      <c r="R24" s="74"/>
      <c r="S24" s="74"/>
      <c r="T24" s="156" t="str">
        <f>IF(Ressources!B24="","",IF(Ressources!B24="Positif",Ressources!$H$4,IF(Ressources!B24="Neutre",Ressources!$H$5,IF(Ressources!B24="Négatif",Ressources!$H$7,IF(Ressources!B24="Non renseigné",0)))))</f>
        <v/>
      </c>
      <c r="U24" s="157">
        <f>IF(T24="",0,1)</f>
        <v>0</v>
      </c>
      <c r="V24" s="336"/>
      <c r="W24" s="336" t="e" cm="1">
        <f t="array" ref="W24">_xlfn.IFS(Ressources!C24="Important",Ressources!$J$6,Ressources!C24="Très important",Ressources!$J$4,Ressources!C24="Non concerné",0)</f>
        <v>#N/A</v>
      </c>
      <c r="X24" s="341"/>
      <c r="Y24" s="74"/>
      <c r="Z24" s="74"/>
      <c r="AA24" s="74"/>
      <c r="AB24" s="74"/>
      <c r="AC24" s="74"/>
      <c r="AD24" s="74"/>
    </row>
    <row r="25" spans="1:30" ht="15" thickBot="1" x14ac:dyDescent="0.4">
      <c r="A25" s="47" t="str">
        <f>IF(Environnemental!B25="","",IF(Environnemental!B25="Positif",Environnemental!$H$4,IF(Environnemental!B25="Neutre",Environnemental!$H$5,IF(Environnemental!B25="Non renseigné",Environnemental!$H$6,IF(Environnemental!B25="Négatif",Environnemental!$H$7)))))</f>
        <v/>
      </c>
      <c r="B25" s="53">
        <f>IF(A25="",0,1)</f>
        <v>0</v>
      </c>
      <c r="C25" s="314">
        <f>SUM(A25:A28)/SUM(B25:B28)</f>
        <v>2</v>
      </c>
      <c r="D25" s="317">
        <f>IF(Environnemental!C25="Important",Environnemental!$J$6,Environnemental!$J$4)</f>
        <v>1</v>
      </c>
      <c r="E25" s="314">
        <f>C25*D25</f>
        <v>2</v>
      </c>
      <c r="F25" s="74"/>
      <c r="G25" s="137">
        <f>IF('Socio-économique'!B25="","",IF('Socio-économique'!B25="Positif",'Socio-économique'!$H$4,IF('Socio-économique'!B25="Neutre",'Socio-économique'!$H$5,IF('Socio-économique'!B25="Négatif",'Socio-économique'!$H$7,IF('Socio-économique'!B25="Non renseigné",'Socio-économique'!$H$6)))))</f>
        <v>2</v>
      </c>
      <c r="H25" s="137">
        <f>IF(G25="",0,1)</f>
        <v>1</v>
      </c>
      <c r="I25" s="320"/>
      <c r="J25" s="320"/>
      <c r="K25" s="320"/>
      <c r="L25" s="74"/>
      <c r="M25" s="74"/>
      <c r="N25" s="74"/>
      <c r="O25" s="74"/>
      <c r="P25" s="74"/>
      <c r="Q25" s="74"/>
      <c r="R25" s="74"/>
      <c r="S25" s="74"/>
      <c r="T25" s="158"/>
      <c r="U25" s="159"/>
      <c r="V25" s="159"/>
      <c r="W25" s="160"/>
      <c r="X25" s="91"/>
      <c r="Y25" s="74"/>
      <c r="Z25" s="74"/>
      <c r="AA25" s="74"/>
      <c r="AB25" s="74"/>
      <c r="AC25" s="74"/>
      <c r="AD25" s="74"/>
    </row>
    <row r="26" spans="1:30" ht="15" thickBot="1" x14ac:dyDescent="0.4">
      <c r="A26" s="47">
        <f>IF(Environnemental!B26="","",IF(Environnemental!B26="Positif",Environnemental!$H$4,IF(Environnemental!B26="Neutre",Environnemental!$H$5,IF(Environnemental!B26="Non renseigné",Environnemental!$H$6,IF(Environnemental!B26="Négatif",Environnemental!$H$7)))))</f>
        <v>2</v>
      </c>
      <c r="B26" s="53">
        <f>IF(A26="",0,1)</f>
        <v>1</v>
      </c>
      <c r="C26" s="315"/>
      <c r="D26" s="319"/>
      <c r="E26" s="315"/>
      <c r="F26" s="74"/>
      <c r="G26" s="138" t="str">
        <f>IF('Socio-économique'!B26="","",IF('Socio-économique'!B26="Positif",'Socio-économique'!$H$4,IF('Socio-économique'!B26="Neutre",'Socio-économique'!$H$5,IF('Socio-économique'!B26="Négatif",'Socio-économique'!$H$7,IF('Socio-économique'!B26="Non renseigné",'Socio-économique'!$H$6)))))</f>
        <v/>
      </c>
      <c r="H26" s="138">
        <f>IF(G26="",0,1)</f>
        <v>0</v>
      </c>
      <c r="I26" s="320"/>
      <c r="J26" s="320"/>
      <c r="K26" s="320"/>
      <c r="L26" s="74"/>
      <c r="M26" s="74"/>
      <c r="N26" s="74"/>
      <c r="O26" s="74"/>
      <c r="P26" s="74"/>
      <c r="Q26" s="74"/>
      <c r="R26" s="74"/>
      <c r="S26" s="74"/>
      <c r="T26" s="152">
        <f>IF(Ressources!B26="","",IF(Ressources!B26="Positif",Ressources!$H$4,IF(Ressources!B26="Neutre",Ressources!$H$5,IF(Ressources!B26="Négatif",Ressources!$H$7,IF(Ressources!B26="Non renseigné",0)))))</f>
        <v>2</v>
      </c>
      <c r="U26" s="153">
        <f>IF(T26="",0,1)</f>
        <v>1</v>
      </c>
      <c r="V26" s="334">
        <f>SUM(T26:T28)/SUM(U26:U28)</f>
        <v>2</v>
      </c>
      <c r="W26" s="334" cm="1">
        <f t="array" ref="W26">_xlfn.IFS(Ressources!C26="Important",Ressources!$J$6,Ressources!C26="Très important",Ressources!$J$4,Ressources!C26="Non concerné",0)</f>
        <v>2</v>
      </c>
      <c r="X26" s="339">
        <f>V26*W26</f>
        <v>4</v>
      </c>
      <c r="Y26" s="74"/>
      <c r="Z26" s="74"/>
      <c r="AA26" s="74"/>
      <c r="AB26" s="74"/>
      <c r="AC26" s="74"/>
      <c r="AD26" s="74"/>
    </row>
    <row r="27" spans="1:30" ht="15" thickBot="1" x14ac:dyDescent="0.4">
      <c r="A27" s="47" t="str">
        <f>IF(Environnemental!B27="","",IF(Environnemental!B27="Positif",Environnemental!$H$4,IF(Environnemental!B27="Neutre",Environnemental!$H$5,IF(Environnemental!B27="Non renseigné",Environnemental!$H$6,IF(Environnemental!B27="Négatif",Environnemental!$H$7)))))</f>
        <v/>
      </c>
      <c r="B27" s="53">
        <f>IF(A27="",0,1)</f>
        <v>0</v>
      </c>
      <c r="C27" s="315"/>
      <c r="D27" s="319"/>
      <c r="E27" s="315"/>
      <c r="F27" s="74"/>
      <c r="G27" s="47"/>
      <c r="H27" s="47"/>
      <c r="I27" s="47"/>
      <c r="J27" s="47"/>
      <c r="K27" s="47"/>
      <c r="L27" s="74"/>
      <c r="M27" s="74"/>
      <c r="N27" s="74"/>
      <c r="O27" s="74"/>
      <c r="P27" s="74"/>
      <c r="Q27" s="74"/>
      <c r="R27" s="74"/>
      <c r="S27" s="74"/>
      <c r="T27" s="154">
        <f>IF(Ressources!B27="","",IF(Ressources!B27="Positif",Ressources!$H$4,IF(Ressources!B27="Neutre",Ressources!$H$5,IF(Ressources!B27="Négatif",Ressources!$H$7,IF(Ressources!B27="Non renseigné",0)))))</f>
        <v>2</v>
      </c>
      <c r="U27" s="155">
        <f>IF(T27="",0,1)</f>
        <v>1</v>
      </c>
      <c r="V27" s="335"/>
      <c r="W27" s="335" t="e" cm="1">
        <f t="array" ref="W27">_xlfn.IFS(Ressources!C27="Important",Ressources!$J$6,Ressources!C27="Très important",Ressources!$J$4,Ressources!C27="Non concerné",0)</f>
        <v>#N/A</v>
      </c>
      <c r="X27" s="340"/>
      <c r="Y27" s="74"/>
      <c r="Z27" s="74"/>
      <c r="AA27" s="74"/>
      <c r="AB27" s="74"/>
      <c r="AC27" s="74"/>
      <c r="AD27" s="74"/>
    </row>
    <row r="28" spans="1:30" ht="15" thickBot="1" x14ac:dyDescent="0.4">
      <c r="A28" s="47" t="str">
        <f>IF(Environnemental!B28="","",IF(Environnemental!B28="Positif",Environnemental!$H$4,IF(Environnemental!B28="Neutre",Environnemental!$H$5,IF(Environnemental!B28="Non renseigné",Environnemental!$H$6,IF(Environnemental!B28="Négatif",Environnemental!$H$7)))))</f>
        <v/>
      </c>
      <c r="B28" s="53">
        <f>IF(A28="",0,1)</f>
        <v>0</v>
      </c>
      <c r="C28" s="316"/>
      <c r="D28" s="318"/>
      <c r="E28" s="316"/>
      <c r="F28" s="74"/>
      <c r="G28" s="136">
        <f>IF('Socio-économique'!B28="","",IF('Socio-économique'!B28="Positif",'Socio-économique'!$H$4,IF('Socio-économique'!B28="Neutre",'Socio-économique'!$H$5,IF('Socio-économique'!B28="Négatif",'Socio-économique'!$H$7,IF('Socio-économique'!B28="Non renseigné",'Socio-économique'!$H$6)))))</f>
        <v>2</v>
      </c>
      <c r="H28" s="136">
        <f t="shared" ref="H28:H33" si="3">IF(G28="",0,1)</f>
        <v>1</v>
      </c>
      <c r="I28" s="320">
        <f>SUM(G28:G33)/SUM(H28:H33)</f>
        <v>1.4</v>
      </c>
      <c r="J28" s="320" cm="1">
        <f t="array" ref="J28">_xlfn.IFS('Socio-économique'!C28="Important",'Socio-économique'!$J$6,'Socio-économique'!C28="Très important",'Socio-économique'!$J$4,'Socio-économique'!C28="Non concerné",0)</f>
        <v>2</v>
      </c>
      <c r="K28" s="320">
        <f>I28*J28</f>
        <v>2.8</v>
      </c>
      <c r="L28" s="74"/>
      <c r="M28" s="74"/>
      <c r="N28" s="74"/>
      <c r="O28" s="74"/>
      <c r="P28" s="74"/>
      <c r="Q28" s="74"/>
      <c r="R28" s="74"/>
      <c r="S28" s="74"/>
      <c r="T28" s="156" t="str">
        <f>IF(Ressources!B28="","",IF(Ressources!B28="Positif",Ressources!$H$4,IF(Ressources!B28="Neutre",Ressources!$H$5,IF(Ressources!B28="Négatif",Ressources!$H$7,IF(Ressources!B28="Non renseigné",0)))))</f>
        <v/>
      </c>
      <c r="U28" s="157">
        <f>IF(T28="",0,1)</f>
        <v>0</v>
      </c>
      <c r="V28" s="336"/>
      <c r="W28" s="336" t="e" cm="1">
        <f t="array" ref="W28">_xlfn.IFS(Ressources!C28="Important",Ressources!$J$6,Ressources!C28="Très important",Ressources!$J$4,Ressources!C28="Non concerné",0)</f>
        <v>#N/A</v>
      </c>
      <c r="X28" s="341"/>
      <c r="Y28" s="74"/>
      <c r="Z28" s="74"/>
      <c r="AA28" s="74"/>
      <c r="AB28" s="74"/>
      <c r="AC28" s="74"/>
      <c r="AD28" s="74"/>
    </row>
    <row r="29" spans="1:30" ht="15" thickBot="1" x14ac:dyDescent="0.4">
      <c r="A29" s="307" t="s">
        <v>172</v>
      </c>
      <c r="B29" s="307"/>
      <c r="C29" s="307"/>
      <c r="D29" s="48">
        <f>D5*Environnemental!$H$4+D11*Environnemental!$H$4+D15*Environnemental!$H$4+D20*Environnemental!$H$4+D25*Environnemental!$H$4</f>
        <v>12</v>
      </c>
      <c r="E29" s="49">
        <f>E5+E11+E15+E20+E25</f>
        <v>11.083333333333334</v>
      </c>
      <c r="F29" s="74"/>
      <c r="G29" s="137">
        <f>IF('Socio-économique'!B29="","",IF('Socio-économique'!B29="Positif",'Socio-économique'!$H$4,IF('Socio-économique'!B29="Neutre",'Socio-économique'!$H$5,IF('Socio-économique'!B29="Négatif",'Socio-économique'!$H$7,IF('Socio-économique'!B29="Non renseigné",'Socio-économique'!$H$6)))))</f>
        <v>1</v>
      </c>
      <c r="H29" s="137">
        <f t="shared" si="3"/>
        <v>1</v>
      </c>
      <c r="I29" s="320"/>
      <c r="J29" s="320"/>
      <c r="K29" s="320"/>
      <c r="L29" s="74"/>
      <c r="M29" s="74"/>
      <c r="N29" s="74"/>
      <c r="O29" s="74"/>
      <c r="P29" s="74"/>
      <c r="Q29" s="74"/>
      <c r="R29" s="74"/>
      <c r="S29" s="74"/>
      <c r="T29" s="342" t="s">
        <v>172</v>
      </c>
      <c r="U29" s="342"/>
      <c r="V29" s="342"/>
      <c r="W29" s="161">
        <f>W5*2+W9*2+W18*2+W22*2+W26*2</f>
        <v>12</v>
      </c>
      <c r="X29" s="162">
        <f>X5+X9+X18+X22+X26</f>
        <v>8.7857142857142847</v>
      </c>
      <c r="Y29" s="74"/>
      <c r="Z29" s="74"/>
      <c r="AA29" s="74"/>
      <c r="AB29" s="74"/>
      <c r="AC29" s="74"/>
      <c r="AD29" s="74"/>
    </row>
    <row r="30" spans="1:30" ht="15" thickBot="1" x14ac:dyDescent="0.4">
      <c r="A30" s="307" t="s">
        <v>173</v>
      </c>
      <c r="B30" s="307"/>
      <c r="C30" s="307"/>
      <c r="D30" s="307">
        <f>E29/D29*10</f>
        <v>9.2361111111111107</v>
      </c>
      <c r="E30" s="307"/>
      <c r="F30" s="74"/>
      <c r="G30" s="137">
        <f>IF('Socio-économique'!B30="","",IF('Socio-économique'!B30="Positif",'Socio-économique'!$H$4,IF('Socio-économique'!B30="Neutre",'Socio-économique'!$H$5,IF('Socio-économique'!B30="Négatif",'Socio-économique'!$H$7,IF('Socio-économique'!B30="Non renseigné",'Socio-économique'!$H$6)))))</f>
        <v>1</v>
      </c>
      <c r="H30" s="137">
        <f t="shared" si="3"/>
        <v>1</v>
      </c>
      <c r="I30" s="320"/>
      <c r="J30" s="320"/>
      <c r="K30" s="320"/>
      <c r="L30" s="74"/>
      <c r="M30" s="74"/>
      <c r="N30" s="74"/>
      <c r="O30" s="74"/>
      <c r="P30" s="74"/>
      <c r="Q30" s="74"/>
      <c r="R30" s="74"/>
      <c r="S30" s="74"/>
      <c r="T30" s="307" t="s">
        <v>173</v>
      </c>
      <c r="U30" s="307"/>
      <c r="V30" s="307"/>
      <c r="W30" s="337">
        <f>X29/W29*10</f>
        <v>7.3214285714285712</v>
      </c>
      <c r="X30" s="338"/>
      <c r="Y30" s="74"/>
      <c r="Z30" s="74"/>
      <c r="AA30" s="74"/>
      <c r="AB30" s="74"/>
      <c r="AC30" s="74"/>
      <c r="AD30" s="74"/>
    </row>
    <row r="31" spans="1:30" ht="15" thickBot="1" x14ac:dyDescent="0.4">
      <c r="A31" s="74"/>
      <c r="B31" s="74"/>
      <c r="C31" s="74"/>
      <c r="D31" s="74"/>
      <c r="E31" s="74"/>
      <c r="F31" s="74"/>
      <c r="G31" s="137">
        <f>IF('Socio-économique'!B31="","",IF('Socio-économique'!B31="Positif",'Socio-économique'!$H$4,IF('Socio-économique'!B31="Neutre",'Socio-économique'!$H$5,IF('Socio-économique'!B31="Négatif",'Socio-économique'!$H$7,IF('Socio-économique'!B31="Non renseigné",'Socio-économique'!$H$6)))))</f>
        <v>2</v>
      </c>
      <c r="H31" s="137">
        <f t="shared" si="3"/>
        <v>1</v>
      </c>
      <c r="I31" s="320"/>
      <c r="J31" s="320"/>
      <c r="K31" s="320"/>
      <c r="L31" s="74"/>
      <c r="M31" s="74"/>
      <c r="N31" s="74"/>
      <c r="O31" s="74"/>
      <c r="P31" s="74"/>
      <c r="Q31" s="74"/>
      <c r="R31" s="74"/>
      <c r="S31" s="74"/>
      <c r="T31" s="74"/>
      <c r="U31" s="74"/>
      <c r="V31" s="74"/>
      <c r="W31" s="74"/>
      <c r="X31" s="74"/>
      <c r="Y31" s="74"/>
      <c r="Z31" s="74"/>
      <c r="AA31" s="74"/>
      <c r="AB31" s="74"/>
      <c r="AC31" s="74"/>
      <c r="AD31" s="74"/>
    </row>
    <row r="32" spans="1:30" ht="15" thickBot="1" x14ac:dyDescent="0.4">
      <c r="A32" s="74"/>
      <c r="B32" s="74"/>
      <c r="C32" s="74"/>
      <c r="D32" s="74"/>
      <c r="E32" s="74"/>
      <c r="F32" s="74"/>
      <c r="G32" s="137">
        <f>IF('Socio-économique'!B32="","",IF('Socio-économique'!B32="Positif",'Socio-économique'!$H$4,IF('Socio-économique'!B32="Neutre",'Socio-économique'!$H$5,IF('Socio-économique'!B32="Négatif",'Socio-économique'!$H$7,IF('Socio-économique'!B32="Non renseigné",'Socio-économique'!$H$6)))))</f>
        <v>1</v>
      </c>
      <c r="H32" s="137">
        <f t="shared" si="3"/>
        <v>1</v>
      </c>
      <c r="I32" s="320"/>
      <c r="J32" s="320"/>
      <c r="K32" s="320"/>
      <c r="L32" s="74"/>
      <c r="M32" s="74"/>
      <c r="N32" s="74"/>
      <c r="O32" s="74"/>
      <c r="P32" s="74"/>
      <c r="Q32" s="74"/>
      <c r="R32" s="74"/>
      <c r="S32" s="74"/>
      <c r="T32" s="74"/>
      <c r="U32" s="74"/>
      <c r="V32" s="74"/>
      <c r="W32" s="74"/>
      <c r="X32" s="74"/>
      <c r="Y32" s="74"/>
      <c r="Z32" s="74"/>
      <c r="AA32" s="74"/>
      <c r="AB32" s="74"/>
      <c r="AC32" s="74"/>
      <c r="AD32" s="74"/>
    </row>
    <row r="33" spans="1:30" ht="15" thickBot="1" x14ac:dyDescent="0.4">
      <c r="A33" s="74"/>
      <c r="B33" s="74"/>
      <c r="C33" s="74"/>
      <c r="D33" s="74"/>
      <c r="E33" s="74"/>
      <c r="F33" s="74"/>
      <c r="G33" s="138" t="str">
        <f>IF('Socio-économique'!B33="","",IF('Socio-économique'!B33="Positif",'Socio-économique'!$H$4,IF('Socio-économique'!B33="Neutre",'Socio-économique'!$H$5,IF('Socio-économique'!B33="Négatif",'Socio-économique'!$H$7,IF('Socio-économique'!B33="Non renseigné",'Socio-économique'!$H$6)))))</f>
        <v/>
      </c>
      <c r="H33" s="138">
        <f t="shared" si="3"/>
        <v>0</v>
      </c>
      <c r="I33" s="320"/>
      <c r="J33" s="320"/>
      <c r="K33" s="320"/>
      <c r="L33" s="74"/>
      <c r="M33" s="74"/>
      <c r="N33" s="74"/>
      <c r="O33" s="74"/>
      <c r="P33" s="74"/>
      <c r="Q33" s="74"/>
      <c r="R33" s="74"/>
      <c r="S33" s="74"/>
      <c r="T33" s="74"/>
      <c r="U33" s="74"/>
      <c r="V33" s="74"/>
      <c r="W33" s="74"/>
      <c r="X33" s="74"/>
      <c r="Y33" s="74"/>
      <c r="Z33" s="74"/>
      <c r="AA33" s="74"/>
      <c r="AB33" s="74"/>
      <c r="AC33" s="74"/>
      <c r="AD33" s="74"/>
    </row>
    <row r="34" spans="1:30" ht="15" thickBot="1" x14ac:dyDescent="0.4">
      <c r="A34" s="74"/>
      <c r="B34" s="74"/>
      <c r="C34" s="74"/>
      <c r="D34" s="74"/>
      <c r="E34" s="74"/>
      <c r="F34" s="74"/>
      <c r="G34" s="47"/>
      <c r="H34" s="47"/>
      <c r="I34" s="47"/>
      <c r="J34" s="47"/>
      <c r="K34" s="47"/>
      <c r="L34" s="74"/>
      <c r="M34" s="74"/>
      <c r="N34" s="74"/>
      <c r="O34" s="74"/>
      <c r="P34" s="74"/>
      <c r="Q34" s="74"/>
      <c r="R34" s="74"/>
      <c r="S34" s="74"/>
      <c r="T34" s="74"/>
      <c r="U34" s="74"/>
      <c r="V34" s="74"/>
      <c r="W34" s="74"/>
      <c r="X34" s="74"/>
      <c r="Y34" s="74"/>
      <c r="Z34" s="74"/>
      <c r="AA34" s="74"/>
      <c r="AB34" s="74"/>
      <c r="AC34" s="74"/>
      <c r="AD34" s="74"/>
    </row>
    <row r="35" spans="1:30" ht="15" thickBot="1" x14ac:dyDescent="0.4">
      <c r="A35" s="74"/>
      <c r="B35" s="74"/>
      <c r="C35" s="74"/>
      <c r="D35" s="74"/>
      <c r="E35" s="74"/>
      <c r="F35" s="74"/>
      <c r="G35" s="136">
        <f>IF('Socio-économique'!B35="","",IF('Socio-économique'!B35="Positif",'Socio-économique'!$H$4,IF('Socio-économique'!B35="Neutre",'Socio-économique'!$H$5,IF('Socio-économique'!B35="Négatif",'Socio-économique'!$H$7,IF('Socio-économique'!B35="Non renseigné",'Socio-économique'!$H$6)))))</f>
        <v>2</v>
      </c>
      <c r="H35" s="136">
        <f>IF(G35="",0,1)</f>
        <v>1</v>
      </c>
      <c r="I35" s="321">
        <f>SUM(G35:G38)/SUM(H35:H38)</f>
        <v>1.6666666666666667</v>
      </c>
      <c r="J35" s="320" cm="1">
        <f t="array" ref="J35">_xlfn.IFS('Socio-économique'!C35="Important",'Socio-économique'!$J$6,'Socio-économique'!C35="Très important",'Socio-économique'!$J$4,'Socio-économique'!C35="Non concerné",0)</f>
        <v>1</v>
      </c>
      <c r="K35" s="320">
        <f>I35*J35</f>
        <v>1.6666666666666667</v>
      </c>
      <c r="L35" s="74"/>
      <c r="M35" s="74"/>
      <c r="N35" s="74"/>
      <c r="O35" s="74"/>
      <c r="P35" s="74"/>
      <c r="Q35" s="74"/>
      <c r="R35" s="74"/>
      <c r="S35" s="74"/>
      <c r="T35" s="74"/>
      <c r="U35" s="74"/>
      <c r="V35" s="74"/>
      <c r="W35" s="74"/>
      <c r="X35" s="74"/>
      <c r="Y35" s="74"/>
      <c r="Z35" s="74"/>
      <c r="AA35" s="74"/>
      <c r="AB35" s="74"/>
      <c r="AC35" s="74"/>
      <c r="AD35" s="74"/>
    </row>
    <row r="36" spans="1:30" ht="15" thickBot="1" x14ac:dyDescent="0.4">
      <c r="A36" s="74"/>
      <c r="B36" s="74"/>
      <c r="C36" s="74"/>
      <c r="D36" s="74"/>
      <c r="E36" s="74"/>
      <c r="F36" s="74"/>
      <c r="G36" s="137">
        <f>IF('Socio-économique'!B36="","",IF('Socio-économique'!B36="Positif",'Socio-économique'!$H$4,IF('Socio-économique'!B36="Neutre",'Socio-économique'!$H$5,IF('Socio-économique'!B36="Négatif",'Socio-économique'!$H$7,IF('Socio-économique'!B36="Non renseigné",'Socio-économique'!$H$6)))))</f>
        <v>1</v>
      </c>
      <c r="H36" s="137">
        <f>IF(G36="",0,1)</f>
        <v>1</v>
      </c>
      <c r="I36" s="321"/>
      <c r="J36" s="320"/>
      <c r="K36" s="320"/>
      <c r="L36" s="74"/>
      <c r="M36" s="74"/>
      <c r="N36" s="74"/>
      <c r="O36" s="74"/>
      <c r="P36" s="74"/>
      <c r="Q36" s="74"/>
      <c r="R36" s="74"/>
      <c r="S36" s="74"/>
      <c r="T36" s="74"/>
      <c r="U36" s="74"/>
      <c r="V36" s="74"/>
      <c r="W36" s="74"/>
      <c r="X36" s="74"/>
      <c r="Y36" s="74"/>
      <c r="Z36" s="74"/>
      <c r="AA36" s="74"/>
      <c r="AB36" s="74"/>
      <c r="AC36" s="74"/>
      <c r="AD36" s="74"/>
    </row>
    <row r="37" spans="1:30" ht="15" thickBot="1" x14ac:dyDescent="0.4">
      <c r="A37" s="74"/>
      <c r="B37" s="74"/>
      <c r="C37" s="74"/>
      <c r="D37" s="74"/>
      <c r="E37" s="74"/>
      <c r="F37" s="74"/>
      <c r="G37" s="137">
        <f>IF('Socio-économique'!B37="","",IF('Socio-économique'!B37="Positif",'Socio-économique'!$H$4,IF('Socio-économique'!B37="Neutre",'Socio-économique'!$H$5,IF('Socio-économique'!B37="Négatif",'Socio-économique'!$H$7,IF('Socio-économique'!B37="Non renseigné",'Socio-économique'!$H$6)))))</f>
        <v>2</v>
      </c>
      <c r="H37" s="137">
        <f>IF(G37="",0,1)</f>
        <v>1</v>
      </c>
      <c r="I37" s="321"/>
      <c r="J37" s="320"/>
      <c r="K37" s="320"/>
      <c r="L37" s="74"/>
      <c r="M37" s="74"/>
      <c r="N37" s="74"/>
      <c r="O37" s="74"/>
      <c r="P37" s="74"/>
      <c r="Q37" s="74"/>
      <c r="R37" s="74"/>
      <c r="S37" s="74"/>
      <c r="T37" s="74"/>
      <c r="U37" s="74"/>
      <c r="V37" s="74"/>
      <c r="W37" s="74"/>
      <c r="X37" s="74"/>
      <c r="Y37" s="74"/>
      <c r="Z37" s="74"/>
      <c r="AA37" s="74"/>
      <c r="AB37" s="74"/>
      <c r="AC37" s="74"/>
      <c r="AD37" s="74"/>
    </row>
    <row r="38" spans="1:30" ht="15" thickBot="1" x14ac:dyDescent="0.4">
      <c r="A38" s="74"/>
      <c r="B38" s="74"/>
      <c r="C38" s="74"/>
      <c r="D38" s="74"/>
      <c r="E38" s="74"/>
      <c r="F38" s="74"/>
      <c r="G38" s="138" t="str">
        <f>IF('Socio-économique'!B38="","",IF('Socio-économique'!B38="Positif",'Socio-économique'!$H$4,IF('Socio-économique'!B38="Neutre",'Socio-économique'!$H$5,IF('Socio-économique'!B38="Négatif",'Socio-économique'!$H$7,IF('Socio-économique'!B38="Non renseigné",'Socio-économique'!$H$6)))))</f>
        <v/>
      </c>
      <c r="H38" s="138">
        <f>IF(G38="",0,1)</f>
        <v>0</v>
      </c>
      <c r="I38" s="321"/>
      <c r="J38" s="320"/>
      <c r="K38" s="320"/>
      <c r="L38" s="74"/>
      <c r="M38" s="74"/>
      <c r="N38" s="74"/>
      <c r="O38" s="74"/>
      <c r="P38" s="74"/>
      <c r="Q38" s="74"/>
      <c r="R38" s="74"/>
      <c r="S38" s="74"/>
      <c r="T38" s="74"/>
      <c r="U38" s="74"/>
      <c r="V38" s="74"/>
      <c r="W38" s="74"/>
      <c r="X38" s="74"/>
      <c r="Y38" s="74"/>
      <c r="Z38" s="74"/>
      <c r="AA38" s="74"/>
      <c r="AB38" s="74"/>
      <c r="AC38" s="74"/>
      <c r="AD38" s="74"/>
    </row>
    <row r="39" spans="1:30" ht="15" thickBot="1" x14ac:dyDescent="0.4">
      <c r="A39" s="74"/>
      <c r="B39" s="74"/>
      <c r="C39" s="74"/>
      <c r="D39" s="74"/>
      <c r="E39" s="74"/>
      <c r="F39" s="74"/>
      <c r="G39" s="47"/>
      <c r="H39" s="47"/>
      <c r="I39" s="47"/>
      <c r="J39" s="107"/>
      <c r="K39" s="47"/>
      <c r="L39" s="74"/>
      <c r="M39" s="74"/>
      <c r="N39" s="74"/>
      <c r="O39" s="74"/>
      <c r="P39" s="74"/>
      <c r="Q39" s="74"/>
      <c r="R39" s="74"/>
      <c r="S39" s="74"/>
      <c r="T39" s="74"/>
      <c r="U39" s="74"/>
      <c r="V39" s="74"/>
      <c r="W39" s="74"/>
      <c r="X39" s="74"/>
      <c r="Y39" s="74"/>
      <c r="Z39" s="74"/>
      <c r="AA39" s="74"/>
      <c r="AB39" s="74"/>
      <c r="AC39" s="74"/>
      <c r="AD39" s="74"/>
    </row>
    <row r="40" spans="1:30" ht="15" thickBot="1" x14ac:dyDescent="0.4">
      <c r="A40" s="74"/>
      <c r="B40" s="74"/>
      <c r="C40" s="74"/>
      <c r="D40" s="74"/>
      <c r="E40" s="74"/>
      <c r="F40" s="74"/>
      <c r="G40" s="136">
        <f>IF('Socio-économique'!B40="","",IF('Socio-économique'!B40="Positif",'Socio-économique'!$H$4,IF('Socio-économique'!B40="Neutre",'Socio-économique'!$H$5,IF('Socio-économique'!B40="Négatif",'Socio-économique'!$H$7,IF('Socio-économique'!B40="Non renseigné",'Socio-économique'!$H$6)))))</f>
        <v>0</v>
      </c>
      <c r="H40" s="136">
        <f>IF(G40="",0,1)</f>
        <v>1</v>
      </c>
      <c r="I40" s="321">
        <f>SUM(G40:G43)/SUM(H40:H43)</f>
        <v>1</v>
      </c>
      <c r="J40" s="320" cm="1">
        <f t="array" ref="J40">_xlfn.IFS('Socio-économique'!C40="Important",'Socio-économique'!$J$6,'Socio-économique'!C40="Très important",'Socio-économique'!$J$4,'Socio-économique'!C40="Non concerné",0)</f>
        <v>2</v>
      </c>
      <c r="K40" s="320">
        <f>I40*J40</f>
        <v>2</v>
      </c>
      <c r="L40" s="74"/>
      <c r="M40" s="74"/>
      <c r="N40" s="74"/>
      <c r="O40" s="74"/>
      <c r="P40" s="74"/>
      <c r="Q40" s="74"/>
      <c r="R40" s="74"/>
      <c r="S40" s="74"/>
      <c r="T40" s="74"/>
      <c r="U40" s="74"/>
      <c r="V40" s="74"/>
      <c r="W40" s="74"/>
      <c r="X40" s="74"/>
      <c r="Y40" s="74"/>
      <c r="Z40" s="74"/>
      <c r="AA40" s="74"/>
      <c r="AB40" s="74"/>
      <c r="AC40" s="74"/>
      <c r="AD40" s="74"/>
    </row>
    <row r="41" spans="1:30" ht="15" thickBot="1" x14ac:dyDescent="0.4">
      <c r="A41" s="74"/>
      <c r="B41" s="74"/>
      <c r="C41" s="74"/>
      <c r="D41" s="74"/>
      <c r="E41" s="74"/>
      <c r="F41" s="74"/>
      <c r="G41" s="137">
        <f>IF('Socio-économique'!B41="","",IF('Socio-économique'!B41="Positif",'Socio-économique'!$H$4,IF('Socio-économique'!B41="Neutre",'Socio-économique'!$H$5,IF('Socio-économique'!B41="Négatif",'Socio-économique'!$H$7,IF('Socio-économique'!B41="Non renseigné",'Socio-économique'!$H$6)))))</f>
        <v>2</v>
      </c>
      <c r="H41" s="137">
        <f>IF(G41="",0,1)</f>
        <v>1</v>
      </c>
      <c r="I41" s="321"/>
      <c r="J41" s="320"/>
      <c r="K41" s="320"/>
      <c r="L41" s="74"/>
      <c r="M41" s="74"/>
      <c r="N41" s="74"/>
      <c r="O41" s="74"/>
      <c r="P41" s="74"/>
      <c r="Q41" s="74"/>
      <c r="R41" s="74"/>
      <c r="S41" s="74"/>
      <c r="T41" s="74"/>
      <c r="U41" s="74"/>
      <c r="V41" s="74"/>
      <c r="W41" s="74"/>
      <c r="X41" s="74"/>
      <c r="Y41" s="74"/>
      <c r="Z41" s="74"/>
      <c r="AA41" s="74"/>
      <c r="AB41" s="74"/>
      <c r="AC41" s="74"/>
      <c r="AD41" s="74"/>
    </row>
    <row r="42" spans="1:30" ht="15" thickBot="1" x14ac:dyDescent="0.4">
      <c r="A42" s="74"/>
      <c r="B42" s="74"/>
      <c r="C42" s="74"/>
      <c r="D42" s="74"/>
      <c r="E42" s="74"/>
      <c r="F42" s="74"/>
      <c r="G42" s="137">
        <f>IF('Socio-économique'!B42="","",IF('Socio-économique'!B42="Positif",'Socio-économique'!$H$4,IF('Socio-économique'!B42="Neutre",'Socio-économique'!$H$5,IF('Socio-économique'!B42="Négatif",'Socio-économique'!$H$7,IF('Socio-économique'!B42="Non renseigné",'Socio-économique'!$H$6)))))</f>
        <v>1</v>
      </c>
      <c r="H42" s="137">
        <f>IF(G42="",0,1)</f>
        <v>1</v>
      </c>
      <c r="I42" s="321"/>
      <c r="J42" s="320"/>
      <c r="K42" s="320"/>
      <c r="L42" s="74"/>
      <c r="M42" s="74"/>
      <c r="N42" s="74"/>
      <c r="O42" s="74"/>
      <c r="P42" s="74"/>
      <c r="Q42" s="74"/>
      <c r="R42" s="74"/>
      <c r="S42" s="74"/>
      <c r="T42" s="74"/>
      <c r="U42" s="74"/>
      <c r="V42" s="74"/>
      <c r="W42" s="74"/>
      <c r="X42" s="74"/>
      <c r="Y42" s="74"/>
      <c r="Z42" s="74"/>
      <c r="AA42" s="74"/>
      <c r="AB42" s="74"/>
      <c r="AC42" s="74"/>
      <c r="AD42" s="74"/>
    </row>
    <row r="43" spans="1:30" ht="15" thickBot="1" x14ac:dyDescent="0.4">
      <c r="A43" s="74"/>
      <c r="B43" s="74"/>
      <c r="C43" s="74"/>
      <c r="D43" s="74"/>
      <c r="E43" s="74"/>
      <c r="F43" s="74"/>
      <c r="G43" s="138" t="str">
        <f>IF('Socio-économique'!B43="","",IF('Socio-économique'!B43="Positif",'Socio-économique'!$H$4,IF('Socio-économique'!B43="Neutre",'Socio-économique'!$H$5,IF('Socio-économique'!B43="Négatif",'Socio-économique'!$H$7,IF('Socio-économique'!B43="Non renseigné",'Socio-économique'!$H$6)))))</f>
        <v/>
      </c>
      <c r="H43" s="138">
        <f>IF(G43="",0,1)</f>
        <v>0</v>
      </c>
      <c r="I43" s="321"/>
      <c r="J43" s="320"/>
      <c r="K43" s="320"/>
      <c r="L43" s="74"/>
      <c r="M43" s="74"/>
      <c r="N43" s="74"/>
      <c r="O43" s="74"/>
      <c r="P43" s="74"/>
      <c r="Q43" s="74"/>
      <c r="R43" s="74"/>
      <c r="S43" s="74"/>
      <c r="T43" s="74"/>
      <c r="U43" s="74"/>
      <c r="V43" s="74"/>
      <c r="W43" s="74"/>
      <c r="X43" s="74"/>
      <c r="Y43" s="74"/>
      <c r="Z43" s="74"/>
      <c r="AA43" s="74"/>
      <c r="AB43" s="74"/>
      <c r="AC43" s="74"/>
      <c r="AD43" s="74"/>
    </row>
    <row r="44" spans="1:30" ht="15" thickBot="1" x14ac:dyDescent="0.4">
      <c r="A44" s="74"/>
      <c r="B44" s="74"/>
      <c r="C44" s="74"/>
      <c r="D44" s="74"/>
      <c r="E44" s="74"/>
      <c r="F44" s="74"/>
      <c r="G44" s="47"/>
      <c r="H44" s="47"/>
      <c r="I44" s="47"/>
      <c r="J44" s="47"/>
      <c r="K44" s="47"/>
      <c r="L44" s="74"/>
      <c r="M44" s="74"/>
      <c r="N44" s="74"/>
      <c r="O44" s="74"/>
      <c r="P44" s="74"/>
      <c r="Q44" s="74"/>
      <c r="R44" s="74"/>
      <c r="S44" s="74"/>
      <c r="T44" s="74"/>
      <c r="U44" s="74"/>
      <c r="V44" s="74"/>
      <c r="W44" s="74"/>
      <c r="X44" s="74"/>
      <c r="Y44" s="74"/>
      <c r="Z44" s="74"/>
      <c r="AA44" s="74"/>
      <c r="AB44" s="74"/>
      <c r="AC44" s="74"/>
      <c r="AD44" s="74"/>
    </row>
    <row r="45" spans="1:30" ht="15" thickBot="1" x14ac:dyDescent="0.4">
      <c r="A45" s="74"/>
      <c r="B45" s="74"/>
      <c r="C45" s="74"/>
      <c r="D45" s="74"/>
      <c r="E45" s="74"/>
      <c r="F45" s="74"/>
      <c r="G45" s="136">
        <f>IF('Socio-économique'!B45="","",IF('Socio-économique'!B45="Positif",'Socio-économique'!$H$4,IF('Socio-économique'!B45="Neutre",'Socio-économique'!$H$5,IF('Socio-économique'!B45="Négatif",'Socio-économique'!$H$7,IF('Socio-économique'!B45="Non renseigné",'Socio-économique'!$H$6)))))</f>
        <v>2</v>
      </c>
      <c r="H45" s="136">
        <f t="shared" ref="H45:H50" si="4">IF(G45="",0,1)</f>
        <v>1</v>
      </c>
      <c r="I45" s="320">
        <f>SUM(G45:G50)/SUM(H45:H50)</f>
        <v>1.8</v>
      </c>
      <c r="J45" s="320" cm="1">
        <f t="array" ref="J45">_xlfn.IFS('Socio-économique'!C45="Important",'Socio-économique'!$J$6,'Socio-économique'!C45="Très important",'Socio-économique'!$J$4,'Socio-économique'!C45="Non concerné",0)</f>
        <v>1</v>
      </c>
      <c r="K45" s="320">
        <f>I45*J45</f>
        <v>1.8</v>
      </c>
      <c r="L45" s="74"/>
      <c r="M45" s="74"/>
      <c r="N45" s="74"/>
      <c r="O45" s="74"/>
      <c r="P45" s="74"/>
      <c r="Q45" s="74"/>
      <c r="R45" s="74"/>
      <c r="S45" s="74"/>
      <c r="T45" s="74"/>
      <c r="U45" s="74"/>
      <c r="V45" s="74"/>
      <c r="W45" s="74"/>
      <c r="X45" s="74"/>
      <c r="Y45" s="74"/>
      <c r="Z45" s="74"/>
      <c r="AA45" s="74"/>
      <c r="AB45" s="74"/>
      <c r="AC45" s="74"/>
      <c r="AD45" s="74"/>
    </row>
    <row r="46" spans="1:30" ht="15" thickBot="1" x14ac:dyDescent="0.4">
      <c r="A46" s="74"/>
      <c r="B46" s="74"/>
      <c r="C46" s="74"/>
      <c r="D46" s="74"/>
      <c r="E46" s="74"/>
      <c r="F46" s="74"/>
      <c r="G46" s="137">
        <f>IF('Socio-économique'!B46="","",IF('Socio-économique'!B46="Positif",'Socio-économique'!$H$4,IF('Socio-économique'!B46="Neutre",'Socio-économique'!$H$5,IF('Socio-économique'!B46="Négatif",'Socio-économique'!$H$7,IF('Socio-économique'!B46="Non renseigné",'Socio-économique'!$H$6)))))</f>
        <v>2</v>
      </c>
      <c r="H46" s="137">
        <f t="shared" si="4"/>
        <v>1</v>
      </c>
      <c r="I46" s="320"/>
      <c r="J46" s="320"/>
      <c r="K46" s="320"/>
      <c r="L46" s="74"/>
      <c r="M46" s="74"/>
      <c r="N46" s="74"/>
      <c r="O46" s="74"/>
      <c r="P46" s="74"/>
      <c r="Q46" s="74"/>
      <c r="R46" s="74"/>
      <c r="S46" s="74"/>
      <c r="T46" s="74"/>
      <c r="U46" s="74"/>
      <c r="V46" s="74"/>
      <c r="W46" s="74"/>
      <c r="X46" s="74"/>
      <c r="Y46" s="74"/>
      <c r="Z46" s="74"/>
      <c r="AA46" s="74"/>
      <c r="AB46" s="74"/>
      <c r="AC46" s="74"/>
      <c r="AD46" s="74"/>
    </row>
    <row r="47" spans="1:30" ht="15" thickBot="1" x14ac:dyDescent="0.4">
      <c r="A47" s="74"/>
      <c r="B47" s="74"/>
      <c r="C47" s="74"/>
      <c r="D47" s="74"/>
      <c r="E47" s="74"/>
      <c r="F47" s="74"/>
      <c r="G47" s="137">
        <f>IF('Socio-économique'!B47="","",IF('Socio-économique'!B47="Positif",'Socio-économique'!$H$4,IF('Socio-économique'!B47="Neutre",'Socio-économique'!$H$5,IF('Socio-économique'!B47="Négatif",'Socio-économique'!$H$7,IF('Socio-économique'!B47="Non renseigné",'Socio-économique'!$H$6)))))</f>
        <v>2</v>
      </c>
      <c r="H47" s="137">
        <f t="shared" si="4"/>
        <v>1</v>
      </c>
      <c r="I47" s="320"/>
      <c r="J47" s="320"/>
      <c r="K47" s="320"/>
      <c r="L47" s="74"/>
      <c r="M47" s="74"/>
      <c r="N47" s="74"/>
      <c r="O47" s="74"/>
      <c r="P47" s="74"/>
      <c r="Q47" s="74"/>
      <c r="R47" s="74"/>
      <c r="S47" s="74"/>
      <c r="T47" s="74"/>
      <c r="U47" s="74"/>
      <c r="V47" s="74"/>
      <c r="W47" s="74"/>
      <c r="X47" s="74"/>
      <c r="Y47" s="74"/>
      <c r="Z47" s="74"/>
      <c r="AA47" s="74"/>
      <c r="AB47" s="74"/>
      <c r="AC47" s="74"/>
      <c r="AD47" s="74"/>
    </row>
    <row r="48" spans="1:30" ht="15" thickBot="1" x14ac:dyDescent="0.4">
      <c r="A48" s="74"/>
      <c r="B48" s="74"/>
      <c r="C48" s="74"/>
      <c r="D48" s="74"/>
      <c r="E48" s="74"/>
      <c r="F48" s="74"/>
      <c r="G48" s="137">
        <f>IF('Socio-économique'!B48="","",IF('Socio-économique'!B48="Positif",'Socio-économique'!$H$4,IF('Socio-économique'!B48="Neutre",'Socio-économique'!$H$5,IF('Socio-économique'!B48="Négatif",'Socio-économique'!$H$7,IF('Socio-économique'!B48="Non renseigné",'Socio-économique'!$H$6)))))</f>
        <v>2</v>
      </c>
      <c r="H48" s="137">
        <f t="shared" si="4"/>
        <v>1</v>
      </c>
      <c r="I48" s="320"/>
      <c r="J48" s="320"/>
      <c r="K48" s="320"/>
      <c r="L48" s="74"/>
      <c r="M48" s="74"/>
      <c r="N48" s="74"/>
      <c r="O48" s="74"/>
      <c r="P48" s="74"/>
      <c r="Q48" s="74"/>
      <c r="R48" s="74"/>
      <c r="S48" s="74"/>
      <c r="T48" s="74"/>
      <c r="U48" s="74"/>
      <c r="V48" s="74"/>
      <c r="W48" s="74"/>
      <c r="X48" s="74"/>
      <c r="Y48" s="74"/>
      <c r="Z48" s="74"/>
      <c r="AA48" s="74"/>
      <c r="AB48" s="74"/>
      <c r="AC48" s="74"/>
      <c r="AD48" s="74"/>
    </row>
    <row r="49" spans="1:30" ht="15" thickBot="1" x14ac:dyDescent="0.4">
      <c r="A49" s="74"/>
      <c r="B49" s="74"/>
      <c r="C49" s="74"/>
      <c r="D49" s="74"/>
      <c r="E49" s="74"/>
      <c r="F49" s="74"/>
      <c r="G49" s="137">
        <f>IF('Socio-économique'!B49="","",IF('Socio-économique'!B49="Positif",'Socio-économique'!$H$4,IF('Socio-économique'!B49="Neutre",'Socio-économique'!$H$5,IF('Socio-économique'!B49="Négatif",'Socio-économique'!$H$7,IF('Socio-économique'!B49="Non renseigné",'Socio-économique'!$H$6)))))</f>
        <v>1</v>
      </c>
      <c r="H49" s="137">
        <f t="shared" si="4"/>
        <v>1</v>
      </c>
      <c r="I49" s="320"/>
      <c r="J49" s="320"/>
      <c r="K49" s="320"/>
      <c r="L49" s="74"/>
      <c r="M49" s="74"/>
      <c r="N49" s="74"/>
      <c r="O49" s="74"/>
      <c r="P49" s="74"/>
      <c r="Q49" s="74"/>
      <c r="R49" s="74"/>
      <c r="S49" s="74"/>
      <c r="T49" s="74"/>
      <c r="U49" s="74"/>
      <c r="V49" s="74"/>
      <c r="W49" s="74"/>
      <c r="X49" s="74"/>
      <c r="Y49" s="74"/>
      <c r="Z49" s="74"/>
      <c r="AA49" s="74"/>
      <c r="AB49" s="74"/>
      <c r="AC49" s="74"/>
      <c r="AD49" s="74"/>
    </row>
    <row r="50" spans="1:30" ht="15" thickBot="1" x14ac:dyDescent="0.4">
      <c r="A50" s="74"/>
      <c r="B50" s="74"/>
      <c r="C50" s="74"/>
      <c r="D50" s="74"/>
      <c r="E50" s="74"/>
      <c r="F50" s="74"/>
      <c r="G50" s="138" t="str">
        <f>IF('Socio-économique'!B50="","",IF('Socio-économique'!B50="Positif",'Socio-économique'!$H$4,IF('Socio-économique'!B50="Neutre",'Socio-économique'!$H$5,IF('Socio-économique'!B50="Négatif",'Socio-économique'!$H$7,IF('Socio-économique'!B50="Non renseigné",'Socio-économique'!$H$6)))))</f>
        <v/>
      </c>
      <c r="H50" s="138">
        <f t="shared" si="4"/>
        <v>0</v>
      </c>
      <c r="I50" s="320"/>
      <c r="J50" s="320"/>
      <c r="K50" s="320"/>
      <c r="L50" s="74"/>
      <c r="M50" s="74"/>
      <c r="N50" s="74"/>
      <c r="O50" s="74"/>
      <c r="P50" s="74"/>
      <c r="Q50" s="74"/>
      <c r="R50" s="74"/>
      <c r="S50" s="74"/>
      <c r="T50" s="74"/>
      <c r="U50" s="74"/>
      <c r="V50" s="74"/>
      <c r="W50" s="74"/>
      <c r="X50" s="74"/>
      <c r="Y50" s="74"/>
      <c r="Z50" s="74"/>
      <c r="AA50" s="74"/>
      <c r="AB50" s="74"/>
      <c r="AC50" s="74"/>
      <c r="AD50" s="74"/>
    </row>
    <row r="51" spans="1:30" ht="15" thickBot="1" x14ac:dyDescent="0.4">
      <c r="A51" s="74"/>
      <c r="B51" s="74"/>
      <c r="C51" s="74"/>
      <c r="D51" s="74"/>
      <c r="E51" s="74"/>
      <c r="F51" s="74"/>
      <c r="G51" s="307" t="s">
        <v>172</v>
      </c>
      <c r="H51" s="307"/>
      <c r="I51" s="307"/>
      <c r="J51" s="79">
        <f>J9*2+J14*2+J18*2+J24*2+J28*2+J35*2+J40*2+J45*2</f>
        <v>22</v>
      </c>
      <c r="K51" s="79">
        <f>K9+K14+K18+K24+K28+K35+K40+K45</f>
        <v>15.516666666666667</v>
      </c>
      <c r="L51" s="74"/>
      <c r="M51" s="74"/>
      <c r="N51" s="74"/>
      <c r="O51" s="74"/>
      <c r="P51" s="74"/>
      <c r="Q51" s="74"/>
      <c r="R51" s="74"/>
      <c r="S51" s="74"/>
      <c r="T51" s="74"/>
      <c r="U51" s="74"/>
      <c r="V51" s="74"/>
      <c r="W51" s="74"/>
      <c r="X51" s="74"/>
      <c r="Y51" s="74"/>
      <c r="Z51" s="74"/>
      <c r="AA51" s="74"/>
      <c r="AB51" s="74"/>
      <c r="AC51" s="74"/>
      <c r="AD51" s="74"/>
    </row>
    <row r="52" spans="1:30" ht="15" thickBot="1" x14ac:dyDescent="0.4">
      <c r="A52" s="74"/>
      <c r="B52" s="74"/>
      <c r="C52" s="74"/>
      <c r="D52" s="74"/>
      <c r="E52" s="74"/>
      <c r="F52" s="74"/>
      <c r="G52" s="307" t="s">
        <v>173</v>
      </c>
      <c r="H52" s="307"/>
      <c r="I52" s="307"/>
      <c r="J52" s="139">
        <f>K51/J51*10</f>
        <v>7.0530303030303028</v>
      </c>
      <c r="K52" s="108"/>
      <c r="L52" s="74"/>
      <c r="M52" s="74"/>
      <c r="N52" s="74"/>
      <c r="O52" s="74"/>
      <c r="P52" s="74"/>
      <c r="Q52" s="74"/>
      <c r="R52" s="74"/>
      <c r="S52" s="74"/>
      <c r="T52" s="74"/>
      <c r="U52" s="74"/>
      <c r="V52" s="74"/>
      <c r="W52" s="74"/>
      <c r="X52" s="74"/>
      <c r="Y52" s="74"/>
      <c r="Z52" s="74"/>
      <c r="AA52" s="74"/>
      <c r="AB52" s="74"/>
      <c r="AC52" s="74"/>
      <c r="AD52" s="74"/>
    </row>
    <row r="53" spans="1:30" x14ac:dyDescent="0.35">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row>
    <row r="54" spans="1:30" x14ac:dyDescent="0.35">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row>
  </sheetData>
  <mergeCells count="84">
    <mergeCell ref="AA5:AC5"/>
    <mergeCell ref="W26:W28"/>
    <mergeCell ref="W18:W20"/>
    <mergeCell ref="Y9:Z9"/>
    <mergeCell ref="T1:X2"/>
    <mergeCell ref="X5:X7"/>
    <mergeCell ref="X9:X16"/>
    <mergeCell ref="V9:V16"/>
    <mergeCell ref="W9:W16"/>
    <mergeCell ref="W22:W24"/>
    <mergeCell ref="W5:W7"/>
    <mergeCell ref="W30:X30"/>
    <mergeCell ref="X18:X20"/>
    <mergeCell ref="X22:X24"/>
    <mergeCell ref="X26:X28"/>
    <mergeCell ref="V26:V28"/>
    <mergeCell ref="V22:V24"/>
    <mergeCell ref="V18:V20"/>
    <mergeCell ref="T29:V29"/>
    <mergeCell ref="T30:V30"/>
    <mergeCell ref="O14:P14"/>
    <mergeCell ref="O1:R1"/>
    <mergeCell ref="Q14:R14"/>
    <mergeCell ref="O2:Q2"/>
    <mergeCell ref="V5:V7"/>
    <mergeCell ref="K18:K22"/>
    <mergeCell ref="J18:J22"/>
    <mergeCell ref="J24:J26"/>
    <mergeCell ref="K24:K26"/>
    <mergeCell ref="I14:I16"/>
    <mergeCell ref="J14:J16"/>
    <mergeCell ref="K9:K12"/>
    <mergeCell ref="I5:I7"/>
    <mergeCell ref="J5:J7"/>
    <mergeCell ref="K5:K7"/>
    <mergeCell ref="K14:K16"/>
    <mergeCell ref="I9:I12"/>
    <mergeCell ref="J9:J12"/>
    <mergeCell ref="L3:M3"/>
    <mergeCell ref="G1:M1"/>
    <mergeCell ref="G51:I51"/>
    <mergeCell ref="G52:I52"/>
    <mergeCell ref="G2:M2"/>
    <mergeCell ref="K28:K33"/>
    <mergeCell ref="J28:J33"/>
    <mergeCell ref="J35:J38"/>
    <mergeCell ref="K35:K38"/>
    <mergeCell ref="K40:K43"/>
    <mergeCell ref="J40:J43"/>
    <mergeCell ref="H5:H6"/>
    <mergeCell ref="J45:J50"/>
    <mergeCell ref="K45:K50"/>
    <mergeCell ref="I24:I26"/>
    <mergeCell ref="I18:I22"/>
    <mergeCell ref="I45:I50"/>
    <mergeCell ref="D20:D23"/>
    <mergeCell ref="C15:C18"/>
    <mergeCell ref="C20:C23"/>
    <mergeCell ref="C25:C28"/>
    <mergeCell ref="A30:C30"/>
    <mergeCell ref="I40:I43"/>
    <mergeCell ref="I35:I38"/>
    <mergeCell ref="I28:I33"/>
    <mergeCell ref="G5:G6"/>
    <mergeCell ref="D5:D9"/>
    <mergeCell ref="E5:E9"/>
    <mergeCell ref="D11:D13"/>
    <mergeCell ref="D30:E30"/>
    <mergeCell ref="E20:E23"/>
    <mergeCell ref="D25:D28"/>
    <mergeCell ref="E25:E28"/>
    <mergeCell ref="E11:E13"/>
    <mergeCell ref="D15:D18"/>
    <mergeCell ref="E15:E18"/>
    <mergeCell ref="A2:E2"/>
    <mergeCell ref="A1:E1"/>
    <mergeCell ref="A29:C29"/>
    <mergeCell ref="A10:E10"/>
    <mergeCell ref="A14:E14"/>
    <mergeCell ref="C5:C9"/>
    <mergeCell ref="C11:C13"/>
    <mergeCell ref="A4:E4"/>
    <mergeCell ref="A19:E19"/>
    <mergeCell ref="A24:E24"/>
  </mergeCells>
  <dataValidations count="1">
    <dataValidation type="list" allowBlank="1" showInputMessage="1" showErrorMessage="1" sqref="W26:X26 W22:X22 W18 W5" xr:uid="{81236DD3-5081-4831-AD08-A4125ADB7ED9}">
      <formula1>"Important,Très important,Non concerné"</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316F8F82EDA60428EE5E58CFFDCB858" ma:contentTypeVersion="18" ma:contentTypeDescription="Crée un document." ma:contentTypeScope="" ma:versionID="9d14415747b204d145ae53f69245c593">
  <xsd:schema xmlns:xsd="http://www.w3.org/2001/XMLSchema" xmlns:xs="http://www.w3.org/2001/XMLSchema" xmlns:p="http://schemas.microsoft.com/office/2006/metadata/properties" xmlns:ns2="13a7d77f-9db5-41d2-bfc2-ffb07f0c090d" xmlns:ns3="57eeadfc-935c-4205-aed0-9900e955aef6" targetNamespace="http://schemas.microsoft.com/office/2006/metadata/properties" ma:root="true" ma:fieldsID="b58abfdc11a96167a35865ac631289f0" ns2:_="" ns3:_="">
    <xsd:import namespace="13a7d77f-9db5-41d2-bfc2-ffb07f0c090d"/>
    <xsd:import namespace="57eeadfc-935c-4205-aed0-9900e955ae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Location" minOccurs="0"/>
                <xsd:element ref="ns2:MediaServiceOCR" minOccurs="0"/>
                <xsd:element ref="ns2:MediaServiceGenerationTime" minOccurs="0"/>
                <xsd:element ref="ns2:MediaServiceEventHashCode" minOccurs="0"/>
                <xsd:element ref="ns2:lcf76f155ced4ddcb4097134ff3c332f"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a7d77f-9db5-41d2-bfc2-ffb07f0c09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Location" ma:index="13" nillable="true" ma:displayName="Location" ma:indexed="true" ma:internalName="MediaServiceLocatio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32caf8db-ae11-4078-9eaf-b5252fac80e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7eeadfc-935c-4205-aed0-9900e955aef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ec834ae-0b4d-449c-81af-9f425213398f}" ma:internalName="TaxCatchAll" ma:showField="CatchAllData" ma:web="57eeadfc-935c-4205-aed0-9900e955aef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a7d77f-9db5-41d2-bfc2-ffb07f0c090d">
      <Terms xmlns="http://schemas.microsoft.com/office/infopath/2007/PartnerControls"/>
    </lcf76f155ced4ddcb4097134ff3c332f>
    <TaxCatchAll xmlns="57eeadfc-935c-4205-aed0-9900e955aef6" xsi:nil="true"/>
  </documentManagement>
</p:properties>
</file>

<file path=customXml/itemProps1.xml><?xml version="1.0" encoding="utf-8"?>
<ds:datastoreItem xmlns:ds="http://schemas.openxmlformats.org/officeDocument/2006/customXml" ds:itemID="{51380542-D2DC-412B-BA34-056E72775D3E}">
  <ds:schemaRefs>
    <ds:schemaRef ds:uri="http://schemas.microsoft.com/sharepoint/v3/contenttype/forms"/>
  </ds:schemaRefs>
</ds:datastoreItem>
</file>

<file path=customXml/itemProps2.xml><?xml version="1.0" encoding="utf-8"?>
<ds:datastoreItem xmlns:ds="http://schemas.openxmlformats.org/officeDocument/2006/customXml" ds:itemID="{50A7813D-D8F7-44E5-82E5-089541361F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a7d77f-9db5-41d2-bfc2-ffb07f0c090d"/>
    <ds:schemaRef ds:uri="57eeadfc-935c-4205-aed0-9900e955ae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981B51-738F-49A1-8BEC-575A9761AEE4}">
  <ds:schemaRefs>
    <ds:schemaRef ds:uri="http://schemas.microsoft.com/office/2006/metadata/properties"/>
    <ds:schemaRef ds:uri="http://schemas.microsoft.com/office/infopath/2007/PartnerControls"/>
    <ds:schemaRef ds:uri="13a7d77f-9db5-41d2-bfc2-ffb07f0c090d"/>
    <ds:schemaRef ds:uri="57eeadfc-935c-4205-aed0-9900e955aef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Commencer</vt:lpstr>
      <vt:lpstr>Synthèse et stratégie</vt:lpstr>
      <vt:lpstr>Environnemental</vt:lpstr>
      <vt:lpstr>Socio-économique</vt:lpstr>
      <vt:lpstr>Risques &amp; Adaptation</vt:lpstr>
      <vt:lpstr>Ressources</vt:lpstr>
      <vt:lpstr>Formules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 LEIKINE</dc:creator>
  <cp:keywords/>
  <dc:description/>
  <cp:lastModifiedBy>Dhara VYAS</cp:lastModifiedBy>
  <cp:revision/>
  <dcterms:created xsi:type="dcterms:W3CDTF">2024-12-16T09:13:14Z</dcterms:created>
  <dcterms:modified xsi:type="dcterms:W3CDTF">2026-01-14T15:12:05Z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0x010100F316F8F82EDA60428EE5E58CFFDCB858</vt:lpwstr>
  </property>
  <property fmtid="{D5CDD505-2E9C-101B-9397-08002B2CF9AE}" pid="3" name="MediaServiceImageTags">
    <vt:lpwstr/>
  </property>
</Properties>
</file>